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/>
  <mc:AlternateContent xmlns:mc="http://schemas.openxmlformats.org/markup-compatibility/2006">
    <mc:Choice Requires="x15">
      <x15ac:absPath xmlns:x15ac="http://schemas.microsoft.com/office/spreadsheetml/2010/11/ac" url="/Users/darrell/Projects/_active/dday-portfolio/public/archive/"/>
    </mc:Choice>
  </mc:AlternateContent>
  <xr:revisionPtr revIDLastSave="0" documentId="13_ncr:1_{4FAA976C-C7AB-3A4B-945B-6373AA7FAC73}" xr6:coauthVersionLast="47" xr6:coauthVersionMax="47" xr10:uidLastSave="{00000000-0000-0000-0000-000000000000}"/>
  <bookViews>
    <workbookView xWindow="0" yWindow="600" windowWidth="68800" windowHeight="28200" xr2:uid="{00000000-000D-0000-FFFF-FFFF00000000}"/>
  </bookViews>
  <sheets>
    <sheet name="Cover" sheetId="1" r:id="rId1"/>
    <sheet name="Executive Summary" sheetId="2" r:id="rId2"/>
    <sheet name="Valuation Summary" sheetId="3" r:id="rId3"/>
    <sheet name="Assumptions" sheetId="4" r:id="rId4"/>
    <sheet name="DCF Model" sheetId="5" r:id="rId5"/>
    <sheet name="Scenario Analysis" sheetId="6" r:id="rId6"/>
    <sheet name="Sensitivity Analysis" sheetId="7" r:id="rId7"/>
    <sheet name="Monte Carlo" sheetId="8" r:id="rId8"/>
    <sheet name="Comparable Companies" sheetId="9" r:id="rId9"/>
    <sheet name="Financial Ratios" sheetId="10" r:id="rId10"/>
    <sheet name="Quarterly Detail" sheetId="11" r:id="rId11"/>
    <sheet name="Historical Financials" sheetId="12" r:id="rId12"/>
    <sheet name="Review Notes" sheetId="13" state="hidden" r:id="rId13"/>
  </sheets>
  <definedNames>
    <definedName name="_xlnm.Print_Area" localSheetId="3">Assumptions!$B$2:$J$76</definedName>
    <definedName name="_xlnm.Print_Area" localSheetId="8">'Comparable Companies'!$B$2:$J$34</definedName>
    <definedName name="_xlnm.Print_Area" localSheetId="0">Cover!$B$2:$N$25</definedName>
    <definedName name="_xlnm.Print_Area" localSheetId="4">'DCF Model'!$B$2:$G$49</definedName>
    <definedName name="_xlnm.Print_Area" localSheetId="1">'Executive Summary'!$B$2:$I$25</definedName>
    <definedName name="_xlnm.Print_Area" localSheetId="9">'Financial Ratios'!$B$2:$K$26</definedName>
    <definedName name="_xlnm.Print_Area" localSheetId="11">'Historical Financials'!$B$2:$K$51</definedName>
    <definedName name="_xlnm.Print_Area" localSheetId="10">'Quarterly Detail'!$B$2:$V$24</definedName>
    <definedName name="_xlnm.Print_Area" localSheetId="12">'Review Notes'!$A$1:$F$9</definedName>
    <definedName name="_xlnm.Print_Area" localSheetId="5">'Scenario Analysis'!$B$2:$E$49</definedName>
    <definedName name="_xlnm.Print_Area" localSheetId="6">'Sensitivity Analysis'!$B$2:$I$30</definedName>
    <definedName name="_xlnm.Print_Area" localSheetId="2">'Valuation Summary'!$B$2:$G$24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12" l="1"/>
  <c r="E48" i="12"/>
  <c r="D48" i="12"/>
  <c r="C48" i="12"/>
  <c r="F44" i="12"/>
  <c r="E44" i="12"/>
  <c r="D44" i="12"/>
  <c r="C44" i="12"/>
  <c r="G43" i="12"/>
  <c r="G18" i="10" s="1"/>
  <c r="G41" i="12"/>
  <c r="E18" i="2" s="1"/>
  <c r="G38" i="12"/>
  <c r="H38" i="12" s="1"/>
  <c r="I38" i="12" s="1"/>
  <c r="J38" i="12" s="1"/>
  <c r="K38" i="12" s="1"/>
  <c r="F18" i="12"/>
  <c r="E18" i="12"/>
  <c r="D18" i="12"/>
  <c r="C18" i="12"/>
  <c r="F12" i="12"/>
  <c r="F13" i="12" s="1"/>
  <c r="F8" i="10" s="1"/>
  <c r="E12" i="12"/>
  <c r="E13" i="12" s="1"/>
  <c r="E8" i="10" s="1"/>
  <c r="D12" i="12"/>
  <c r="D13" i="12" s="1"/>
  <c r="D8" i="10" s="1"/>
  <c r="C12" i="12"/>
  <c r="G7" i="12"/>
  <c r="D23" i="9" s="1"/>
  <c r="F19" i="10"/>
  <c r="E19" i="10"/>
  <c r="D19" i="10"/>
  <c r="C19" i="10"/>
  <c r="F18" i="10"/>
  <c r="E18" i="10"/>
  <c r="D18" i="10"/>
  <c r="C18" i="10"/>
  <c r="F17" i="10"/>
  <c r="E17" i="10"/>
  <c r="D17" i="10"/>
  <c r="C17" i="10"/>
  <c r="F16" i="10"/>
  <c r="E16" i="10"/>
  <c r="D16" i="10"/>
  <c r="C16" i="10"/>
  <c r="F15" i="10"/>
  <c r="E15" i="10"/>
  <c r="D15" i="10"/>
  <c r="C15" i="10"/>
  <c r="F14" i="10"/>
  <c r="E14" i="10"/>
  <c r="D14" i="10"/>
  <c r="C14" i="10"/>
  <c r="F13" i="10"/>
  <c r="E13" i="10"/>
  <c r="D13" i="10"/>
  <c r="C13" i="10"/>
  <c r="F12" i="10"/>
  <c r="E12" i="10"/>
  <c r="D12" i="10"/>
  <c r="C12" i="10"/>
  <c r="F7" i="10"/>
  <c r="E7" i="10"/>
  <c r="D7" i="10"/>
  <c r="D26" i="9"/>
  <c r="D25" i="9"/>
  <c r="D20" i="9"/>
  <c r="D19" i="9"/>
  <c r="D18" i="9"/>
  <c r="D17" i="9"/>
  <c r="D16" i="9"/>
  <c r="D15" i="9"/>
  <c r="F12" i="9"/>
  <c r="F11" i="9"/>
  <c r="F10" i="9"/>
  <c r="F9" i="9"/>
  <c r="F8" i="9"/>
  <c r="E7" i="9"/>
  <c r="N1011" i="8"/>
  <c r="D1011" i="8"/>
  <c r="C1011" i="8"/>
  <c r="I1011" i="8" s="1"/>
  <c r="N1010" i="8"/>
  <c r="D1010" i="8"/>
  <c r="R1010" i="8" s="1"/>
  <c r="C1010" i="8"/>
  <c r="I1010" i="8" s="1"/>
  <c r="J1010" i="8" s="1"/>
  <c r="K1010" i="8" s="1"/>
  <c r="L1010" i="8" s="1"/>
  <c r="N1009" i="8"/>
  <c r="D1009" i="8"/>
  <c r="R1009" i="8" s="1"/>
  <c r="C1009" i="8"/>
  <c r="I1009" i="8" s="1"/>
  <c r="J1009" i="8" s="1"/>
  <c r="K1009" i="8" s="1"/>
  <c r="N1008" i="8"/>
  <c r="D1008" i="8"/>
  <c r="C1008" i="8"/>
  <c r="I1008" i="8" s="1"/>
  <c r="J1008" i="8" s="1"/>
  <c r="K1008" i="8" s="1"/>
  <c r="L1008" i="8" s="1"/>
  <c r="M1008" i="8" s="1"/>
  <c r="N1007" i="8"/>
  <c r="D1007" i="8"/>
  <c r="R1007" i="8" s="1"/>
  <c r="C1007" i="8"/>
  <c r="I1007" i="8" s="1"/>
  <c r="N1006" i="8"/>
  <c r="D1006" i="8"/>
  <c r="Q1006" i="8" s="1"/>
  <c r="C1006" i="8"/>
  <c r="I1006" i="8" s="1"/>
  <c r="N1005" i="8"/>
  <c r="D1005" i="8"/>
  <c r="R1005" i="8" s="1"/>
  <c r="C1005" i="8"/>
  <c r="I1005" i="8" s="1"/>
  <c r="J1005" i="8" s="1"/>
  <c r="N1004" i="8"/>
  <c r="D1004" i="8"/>
  <c r="R1004" i="8" s="1"/>
  <c r="C1004" i="8"/>
  <c r="I1004" i="8" s="1"/>
  <c r="N1003" i="8"/>
  <c r="D1003" i="8"/>
  <c r="R1003" i="8" s="1"/>
  <c r="C1003" i="8"/>
  <c r="I1003" i="8" s="1"/>
  <c r="N1002" i="8"/>
  <c r="D1002" i="8"/>
  <c r="R1002" i="8" s="1"/>
  <c r="C1002" i="8"/>
  <c r="I1002" i="8" s="1"/>
  <c r="N1001" i="8"/>
  <c r="D1001" i="8"/>
  <c r="R1001" i="8" s="1"/>
  <c r="C1001" i="8"/>
  <c r="I1001" i="8" s="1"/>
  <c r="N1000" i="8"/>
  <c r="D1000" i="8"/>
  <c r="C1000" i="8"/>
  <c r="I1000" i="8" s="1"/>
  <c r="J1000" i="8" s="1"/>
  <c r="N999" i="8"/>
  <c r="D999" i="8"/>
  <c r="R999" i="8" s="1"/>
  <c r="C999" i="8"/>
  <c r="I999" i="8" s="1"/>
  <c r="J999" i="8" s="1"/>
  <c r="K999" i="8" s="1"/>
  <c r="L999" i="8" s="1"/>
  <c r="M999" i="8" s="1"/>
  <c r="N998" i="8"/>
  <c r="D998" i="8"/>
  <c r="R998" i="8" s="1"/>
  <c r="C998" i="8"/>
  <c r="I998" i="8" s="1"/>
  <c r="N997" i="8"/>
  <c r="D997" i="8"/>
  <c r="C997" i="8"/>
  <c r="I997" i="8" s="1"/>
  <c r="N996" i="8"/>
  <c r="D996" i="8"/>
  <c r="R996" i="8" s="1"/>
  <c r="C996" i="8"/>
  <c r="I996" i="8" s="1"/>
  <c r="N995" i="8"/>
  <c r="D995" i="8"/>
  <c r="R995" i="8" s="1"/>
  <c r="C995" i="8"/>
  <c r="I995" i="8" s="1"/>
  <c r="J995" i="8" s="1"/>
  <c r="N994" i="8"/>
  <c r="D994" i="8"/>
  <c r="R994" i="8" s="1"/>
  <c r="C994" i="8"/>
  <c r="I994" i="8" s="1"/>
  <c r="N993" i="8"/>
  <c r="D993" i="8"/>
  <c r="R993" i="8" s="1"/>
  <c r="C993" i="8"/>
  <c r="I993" i="8" s="1"/>
  <c r="N992" i="8"/>
  <c r="D992" i="8"/>
  <c r="C992" i="8"/>
  <c r="I992" i="8" s="1"/>
  <c r="N991" i="8"/>
  <c r="D991" i="8"/>
  <c r="R991" i="8" s="1"/>
  <c r="C991" i="8"/>
  <c r="I991" i="8" s="1"/>
  <c r="J991" i="8" s="1"/>
  <c r="N990" i="8"/>
  <c r="D990" i="8"/>
  <c r="C990" i="8"/>
  <c r="I990" i="8" s="1"/>
  <c r="J990" i="8" s="1"/>
  <c r="N989" i="8"/>
  <c r="D989" i="8"/>
  <c r="R989" i="8" s="1"/>
  <c r="C989" i="8"/>
  <c r="I989" i="8" s="1"/>
  <c r="N988" i="8"/>
  <c r="D988" i="8"/>
  <c r="R988" i="8" s="1"/>
  <c r="C988" i="8"/>
  <c r="I988" i="8" s="1"/>
  <c r="N987" i="8"/>
  <c r="D987" i="8"/>
  <c r="C987" i="8"/>
  <c r="I987" i="8" s="1"/>
  <c r="N986" i="8"/>
  <c r="D986" i="8"/>
  <c r="O986" i="8" s="1"/>
  <c r="C986" i="8"/>
  <c r="I986" i="8" s="1"/>
  <c r="N985" i="8"/>
  <c r="D985" i="8"/>
  <c r="R985" i="8" s="1"/>
  <c r="C985" i="8"/>
  <c r="I985" i="8" s="1"/>
  <c r="N984" i="8"/>
  <c r="D984" i="8"/>
  <c r="R984" i="8" s="1"/>
  <c r="C984" i="8"/>
  <c r="I984" i="8" s="1"/>
  <c r="N983" i="8"/>
  <c r="D983" i="8"/>
  <c r="R983" i="8" s="1"/>
  <c r="C983" i="8"/>
  <c r="I983" i="8" s="1"/>
  <c r="J983" i="8" s="1"/>
  <c r="K983" i="8" s="1"/>
  <c r="N982" i="8"/>
  <c r="D982" i="8"/>
  <c r="C982" i="8"/>
  <c r="I982" i="8" s="1"/>
  <c r="N981" i="8"/>
  <c r="D981" i="8"/>
  <c r="C981" i="8"/>
  <c r="I981" i="8" s="1"/>
  <c r="N980" i="8"/>
  <c r="D980" i="8"/>
  <c r="R980" i="8" s="1"/>
  <c r="C980" i="8"/>
  <c r="I980" i="8" s="1"/>
  <c r="J980" i="8" s="1"/>
  <c r="N979" i="8"/>
  <c r="D979" i="8"/>
  <c r="C979" i="8"/>
  <c r="I979" i="8" s="1"/>
  <c r="N978" i="8"/>
  <c r="I978" i="8"/>
  <c r="J978" i="8" s="1"/>
  <c r="D978" i="8"/>
  <c r="R978" i="8" s="1"/>
  <c r="C978" i="8"/>
  <c r="N977" i="8"/>
  <c r="D977" i="8"/>
  <c r="R977" i="8" s="1"/>
  <c r="C977" i="8"/>
  <c r="I977" i="8" s="1"/>
  <c r="J977" i="8" s="1"/>
  <c r="K977" i="8" s="1"/>
  <c r="L977" i="8" s="1"/>
  <c r="N976" i="8"/>
  <c r="D976" i="8"/>
  <c r="R976" i="8" s="1"/>
  <c r="C976" i="8"/>
  <c r="I976" i="8" s="1"/>
  <c r="J976" i="8" s="1"/>
  <c r="K976" i="8" s="1"/>
  <c r="N975" i="8"/>
  <c r="D975" i="8"/>
  <c r="R975" i="8" s="1"/>
  <c r="C975" i="8"/>
  <c r="I975" i="8" s="1"/>
  <c r="N974" i="8"/>
  <c r="D974" i="8"/>
  <c r="R974" i="8" s="1"/>
  <c r="C974" i="8"/>
  <c r="I974" i="8" s="1"/>
  <c r="N973" i="8"/>
  <c r="D973" i="8"/>
  <c r="R973" i="8" s="1"/>
  <c r="C973" i="8"/>
  <c r="I973" i="8" s="1"/>
  <c r="J973" i="8" s="1"/>
  <c r="N972" i="8"/>
  <c r="D972" i="8"/>
  <c r="R972" i="8" s="1"/>
  <c r="C972" i="8"/>
  <c r="I972" i="8" s="1"/>
  <c r="J972" i="8" s="1"/>
  <c r="K972" i="8" s="1"/>
  <c r="L972" i="8" s="1"/>
  <c r="N971" i="8"/>
  <c r="D971" i="8"/>
  <c r="R971" i="8" s="1"/>
  <c r="C971" i="8"/>
  <c r="I971" i="8" s="1"/>
  <c r="J971" i="8" s="1"/>
  <c r="K971" i="8" s="1"/>
  <c r="N970" i="8"/>
  <c r="Q970" i="8" s="1"/>
  <c r="D970" i="8"/>
  <c r="R970" i="8" s="1"/>
  <c r="C970" i="8"/>
  <c r="I970" i="8" s="1"/>
  <c r="N969" i="8"/>
  <c r="D969" i="8"/>
  <c r="R969" i="8" s="1"/>
  <c r="C969" i="8"/>
  <c r="I969" i="8" s="1"/>
  <c r="N968" i="8"/>
  <c r="O968" i="8" s="1"/>
  <c r="D968" i="8"/>
  <c r="Q968" i="8" s="1"/>
  <c r="C968" i="8"/>
  <c r="I968" i="8" s="1"/>
  <c r="J968" i="8" s="1"/>
  <c r="N967" i="8"/>
  <c r="D967" i="8"/>
  <c r="R967" i="8" s="1"/>
  <c r="C967" i="8"/>
  <c r="I967" i="8" s="1"/>
  <c r="N966" i="8"/>
  <c r="D966" i="8"/>
  <c r="R966" i="8" s="1"/>
  <c r="C966" i="8"/>
  <c r="I966" i="8" s="1"/>
  <c r="J966" i="8" s="1"/>
  <c r="K966" i="8" s="1"/>
  <c r="N965" i="8"/>
  <c r="Q965" i="8" s="1"/>
  <c r="D965" i="8"/>
  <c r="O965" i="8" s="1"/>
  <c r="C965" i="8"/>
  <c r="I965" i="8" s="1"/>
  <c r="N964" i="8"/>
  <c r="D964" i="8"/>
  <c r="R964" i="8" s="1"/>
  <c r="C964" i="8"/>
  <c r="I964" i="8" s="1"/>
  <c r="J964" i="8" s="1"/>
  <c r="K964" i="8" s="1"/>
  <c r="L964" i="8" s="1"/>
  <c r="N963" i="8"/>
  <c r="P963" i="8" s="1"/>
  <c r="D963" i="8"/>
  <c r="R963" i="8" s="1"/>
  <c r="C963" i="8"/>
  <c r="I963" i="8" s="1"/>
  <c r="J963" i="8" s="1"/>
  <c r="K963" i="8" s="1"/>
  <c r="L963" i="8" s="1"/>
  <c r="M963" i="8" s="1"/>
  <c r="N962" i="8"/>
  <c r="D962" i="8"/>
  <c r="R962" i="8" s="1"/>
  <c r="C962" i="8"/>
  <c r="I962" i="8" s="1"/>
  <c r="N961" i="8"/>
  <c r="D961" i="8"/>
  <c r="R961" i="8" s="1"/>
  <c r="C961" i="8"/>
  <c r="I961" i="8" s="1"/>
  <c r="J961" i="8" s="1"/>
  <c r="N960" i="8"/>
  <c r="D960" i="8"/>
  <c r="C960" i="8"/>
  <c r="I960" i="8" s="1"/>
  <c r="N959" i="8"/>
  <c r="D959" i="8"/>
  <c r="R959" i="8" s="1"/>
  <c r="C959" i="8"/>
  <c r="I959" i="8" s="1"/>
  <c r="J959" i="8" s="1"/>
  <c r="K959" i="8" s="1"/>
  <c r="N958" i="8"/>
  <c r="D958" i="8"/>
  <c r="C958" i="8"/>
  <c r="I958" i="8" s="1"/>
  <c r="N957" i="8"/>
  <c r="I957" i="8"/>
  <c r="D957" i="8"/>
  <c r="R957" i="8" s="1"/>
  <c r="C957" i="8"/>
  <c r="N956" i="8"/>
  <c r="D956" i="8"/>
  <c r="R956" i="8" s="1"/>
  <c r="C956" i="8"/>
  <c r="I956" i="8" s="1"/>
  <c r="N955" i="8"/>
  <c r="D955" i="8"/>
  <c r="R955" i="8" s="1"/>
  <c r="C955" i="8"/>
  <c r="I955" i="8" s="1"/>
  <c r="J955" i="8" s="1"/>
  <c r="K955" i="8" s="1"/>
  <c r="N954" i="8"/>
  <c r="D954" i="8"/>
  <c r="R954" i="8" s="1"/>
  <c r="C954" i="8"/>
  <c r="I954" i="8" s="1"/>
  <c r="N953" i="8"/>
  <c r="D953" i="8"/>
  <c r="C953" i="8"/>
  <c r="I953" i="8" s="1"/>
  <c r="N952" i="8"/>
  <c r="Q952" i="8" s="1"/>
  <c r="D952" i="8"/>
  <c r="R952" i="8" s="1"/>
  <c r="C952" i="8"/>
  <c r="I952" i="8" s="1"/>
  <c r="N951" i="8"/>
  <c r="Q951" i="8" s="1"/>
  <c r="D951" i="8"/>
  <c r="R951" i="8" s="1"/>
  <c r="C951" i="8"/>
  <c r="I951" i="8" s="1"/>
  <c r="J951" i="8" s="1"/>
  <c r="K951" i="8" s="1"/>
  <c r="N950" i="8"/>
  <c r="D950" i="8"/>
  <c r="C950" i="8"/>
  <c r="I950" i="8" s="1"/>
  <c r="N949" i="8"/>
  <c r="D949" i="8"/>
  <c r="R949" i="8" s="1"/>
  <c r="C949" i="8"/>
  <c r="I949" i="8" s="1"/>
  <c r="J949" i="8" s="1"/>
  <c r="K949" i="8" s="1"/>
  <c r="N948" i="8"/>
  <c r="D948" i="8"/>
  <c r="R948" i="8" s="1"/>
  <c r="C948" i="8"/>
  <c r="I948" i="8" s="1"/>
  <c r="J948" i="8" s="1"/>
  <c r="K948" i="8" s="1"/>
  <c r="L948" i="8" s="1"/>
  <c r="N947" i="8"/>
  <c r="D947" i="8"/>
  <c r="R947" i="8" s="1"/>
  <c r="C947" i="8"/>
  <c r="I947" i="8" s="1"/>
  <c r="J947" i="8" s="1"/>
  <c r="K947" i="8" s="1"/>
  <c r="N946" i="8"/>
  <c r="D946" i="8"/>
  <c r="C946" i="8"/>
  <c r="I946" i="8" s="1"/>
  <c r="N945" i="8"/>
  <c r="D945" i="8"/>
  <c r="R945" i="8" s="1"/>
  <c r="C945" i="8"/>
  <c r="I945" i="8" s="1"/>
  <c r="N944" i="8"/>
  <c r="D944" i="8"/>
  <c r="R944" i="8" s="1"/>
  <c r="C944" i="8"/>
  <c r="I944" i="8" s="1"/>
  <c r="J944" i="8" s="1"/>
  <c r="K944" i="8" s="1"/>
  <c r="L944" i="8" s="1"/>
  <c r="N943" i="8"/>
  <c r="D943" i="8"/>
  <c r="R943" i="8" s="1"/>
  <c r="C943" i="8"/>
  <c r="I943" i="8" s="1"/>
  <c r="J943" i="8" s="1"/>
  <c r="K943" i="8" s="1"/>
  <c r="L943" i="8" s="1"/>
  <c r="M943" i="8" s="1"/>
  <c r="N942" i="8"/>
  <c r="D942" i="8"/>
  <c r="R942" i="8" s="1"/>
  <c r="C942" i="8"/>
  <c r="I942" i="8" s="1"/>
  <c r="J942" i="8" s="1"/>
  <c r="K942" i="8" s="1"/>
  <c r="L942" i="8" s="1"/>
  <c r="M942" i="8" s="1"/>
  <c r="N941" i="8"/>
  <c r="D941" i="8"/>
  <c r="R941" i="8" s="1"/>
  <c r="C941" i="8"/>
  <c r="I941" i="8" s="1"/>
  <c r="J941" i="8" s="1"/>
  <c r="K941" i="8" s="1"/>
  <c r="N940" i="8"/>
  <c r="D940" i="8"/>
  <c r="R940" i="8" s="1"/>
  <c r="C940" i="8"/>
  <c r="I940" i="8" s="1"/>
  <c r="J940" i="8" s="1"/>
  <c r="N939" i="8"/>
  <c r="D939" i="8"/>
  <c r="R939" i="8" s="1"/>
  <c r="C939" i="8"/>
  <c r="I939" i="8" s="1"/>
  <c r="N938" i="8"/>
  <c r="D938" i="8"/>
  <c r="R938" i="8" s="1"/>
  <c r="C938" i="8"/>
  <c r="I938" i="8" s="1"/>
  <c r="N937" i="8"/>
  <c r="P937" i="8" s="1"/>
  <c r="D937" i="8"/>
  <c r="R937" i="8" s="1"/>
  <c r="C937" i="8"/>
  <c r="I937" i="8" s="1"/>
  <c r="J937" i="8" s="1"/>
  <c r="K937" i="8" s="1"/>
  <c r="L937" i="8" s="1"/>
  <c r="M937" i="8" s="1"/>
  <c r="N936" i="8"/>
  <c r="D936" i="8"/>
  <c r="C936" i="8"/>
  <c r="I936" i="8" s="1"/>
  <c r="J936" i="8" s="1"/>
  <c r="N935" i="8"/>
  <c r="D935" i="8"/>
  <c r="R935" i="8" s="1"/>
  <c r="C935" i="8"/>
  <c r="I935" i="8" s="1"/>
  <c r="J935" i="8" s="1"/>
  <c r="N934" i="8"/>
  <c r="D934" i="8"/>
  <c r="R934" i="8" s="1"/>
  <c r="C934" i="8"/>
  <c r="I934" i="8" s="1"/>
  <c r="N933" i="8"/>
  <c r="D933" i="8"/>
  <c r="R933" i="8" s="1"/>
  <c r="C933" i="8"/>
  <c r="I933" i="8" s="1"/>
  <c r="N932" i="8"/>
  <c r="D932" i="8"/>
  <c r="R932" i="8" s="1"/>
  <c r="C932" i="8"/>
  <c r="I932" i="8" s="1"/>
  <c r="J932" i="8" s="1"/>
  <c r="K932" i="8" s="1"/>
  <c r="N931" i="8"/>
  <c r="D931" i="8"/>
  <c r="R931" i="8" s="1"/>
  <c r="C931" i="8"/>
  <c r="I931" i="8" s="1"/>
  <c r="N930" i="8"/>
  <c r="D930" i="8"/>
  <c r="R930" i="8" s="1"/>
  <c r="C930" i="8"/>
  <c r="I930" i="8" s="1"/>
  <c r="J930" i="8" s="1"/>
  <c r="K930" i="8" s="1"/>
  <c r="N929" i="8"/>
  <c r="D929" i="8"/>
  <c r="R929" i="8" s="1"/>
  <c r="C929" i="8"/>
  <c r="I929" i="8" s="1"/>
  <c r="N928" i="8"/>
  <c r="D928" i="8"/>
  <c r="R928" i="8" s="1"/>
  <c r="C928" i="8"/>
  <c r="I928" i="8" s="1"/>
  <c r="J928" i="8" s="1"/>
  <c r="K928" i="8" s="1"/>
  <c r="N927" i="8"/>
  <c r="D927" i="8"/>
  <c r="R927" i="8" s="1"/>
  <c r="C927" i="8"/>
  <c r="I927" i="8" s="1"/>
  <c r="J927" i="8" s="1"/>
  <c r="N926" i="8"/>
  <c r="D926" i="8"/>
  <c r="R926" i="8" s="1"/>
  <c r="C926" i="8"/>
  <c r="I926" i="8" s="1"/>
  <c r="N925" i="8"/>
  <c r="D925" i="8"/>
  <c r="C925" i="8"/>
  <c r="I925" i="8" s="1"/>
  <c r="J925" i="8" s="1"/>
  <c r="N924" i="8"/>
  <c r="D924" i="8"/>
  <c r="R924" i="8" s="1"/>
  <c r="C924" i="8"/>
  <c r="I924" i="8" s="1"/>
  <c r="N923" i="8"/>
  <c r="D923" i="8"/>
  <c r="R923" i="8" s="1"/>
  <c r="C923" i="8"/>
  <c r="I923" i="8" s="1"/>
  <c r="N922" i="8"/>
  <c r="D922" i="8"/>
  <c r="R922" i="8" s="1"/>
  <c r="C922" i="8"/>
  <c r="I922" i="8" s="1"/>
  <c r="J922" i="8" s="1"/>
  <c r="K922" i="8" s="1"/>
  <c r="N921" i="8"/>
  <c r="D921" i="8"/>
  <c r="R921" i="8" s="1"/>
  <c r="C921" i="8"/>
  <c r="I921" i="8" s="1"/>
  <c r="N920" i="8"/>
  <c r="D920" i="8"/>
  <c r="C920" i="8"/>
  <c r="I920" i="8" s="1"/>
  <c r="J920" i="8" s="1"/>
  <c r="N919" i="8"/>
  <c r="D919" i="8"/>
  <c r="R919" i="8" s="1"/>
  <c r="C919" i="8"/>
  <c r="I919" i="8" s="1"/>
  <c r="J919" i="8" s="1"/>
  <c r="K919" i="8" s="1"/>
  <c r="L919" i="8" s="1"/>
  <c r="N918" i="8"/>
  <c r="D918" i="8"/>
  <c r="R918" i="8" s="1"/>
  <c r="C918" i="8"/>
  <c r="I918" i="8" s="1"/>
  <c r="N917" i="8"/>
  <c r="D917" i="8"/>
  <c r="C917" i="8"/>
  <c r="I917" i="8" s="1"/>
  <c r="N916" i="8"/>
  <c r="D916" i="8"/>
  <c r="R916" i="8" s="1"/>
  <c r="C916" i="8"/>
  <c r="I916" i="8" s="1"/>
  <c r="N915" i="8"/>
  <c r="D915" i="8"/>
  <c r="R915" i="8" s="1"/>
  <c r="C915" i="8"/>
  <c r="I915" i="8" s="1"/>
  <c r="N914" i="8"/>
  <c r="D914" i="8"/>
  <c r="C914" i="8"/>
  <c r="I914" i="8" s="1"/>
  <c r="J914" i="8" s="1"/>
  <c r="K914" i="8" s="1"/>
  <c r="N913" i="8"/>
  <c r="Q913" i="8" s="1"/>
  <c r="D913" i="8"/>
  <c r="R913" i="8" s="1"/>
  <c r="C913" i="8"/>
  <c r="I913" i="8" s="1"/>
  <c r="J913" i="8" s="1"/>
  <c r="K913" i="8" s="1"/>
  <c r="N912" i="8"/>
  <c r="D912" i="8"/>
  <c r="C912" i="8"/>
  <c r="I912" i="8" s="1"/>
  <c r="J912" i="8" s="1"/>
  <c r="N911" i="8"/>
  <c r="D911" i="8"/>
  <c r="C911" i="8"/>
  <c r="I911" i="8" s="1"/>
  <c r="R910" i="8"/>
  <c r="N910" i="8"/>
  <c r="D910" i="8"/>
  <c r="C910" i="8"/>
  <c r="I910" i="8" s="1"/>
  <c r="J910" i="8" s="1"/>
  <c r="N909" i="8"/>
  <c r="D909" i="8"/>
  <c r="R909" i="8" s="1"/>
  <c r="C909" i="8"/>
  <c r="I909" i="8" s="1"/>
  <c r="J909" i="8" s="1"/>
  <c r="N908" i="8"/>
  <c r="D908" i="8"/>
  <c r="C908" i="8"/>
  <c r="I908" i="8" s="1"/>
  <c r="N907" i="8"/>
  <c r="D907" i="8"/>
  <c r="R907" i="8" s="1"/>
  <c r="C907" i="8"/>
  <c r="I907" i="8" s="1"/>
  <c r="N906" i="8"/>
  <c r="D906" i="8"/>
  <c r="R906" i="8" s="1"/>
  <c r="C906" i="8"/>
  <c r="I906" i="8" s="1"/>
  <c r="N905" i="8"/>
  <c r="D905" i="8"/>
  <c r="R905" i="8" s="1"/>
  <c r="C905" i="8"/>
  <c r="I905" i="8" s="1"/>
  <c r="J905" i="8" s="1"/>
  <c r="N904" i="8"/>
  <c r="D904" i="8"/>
  <c r="R904" i="8" s="1"/>
  <c r="C904" i="8"/>
  <c r="I904" i="8" s="1"/>
  <c r="J904" i="8" s="1"/>
  <c r="N903" i="8"/>
  <c r="D903" i="8"/>
  <c r="R903" i="8" s="1"/>
  <c r="C903" i="8"/>
  <c r="I903" i="8" s="1"/>
  <c r="J903" i="8" s="1"/>
  <c r="N902" i="8"/>
  <c r="D902" i="8"/>
  <c r="C902" i="8"/>
  <c r="I902" i="8" s="1"/>
  <c r="N901" i="8"/>
  <c r="D901" i="8"/>
  <c r="R901" i="8" s="1"/>
  <c r="C901" i="8"/>
  <c r="I901" i="8" s="1"/>
  <c r="J901" i="8" s="1"/>
  <c r="K901" i="8" s="1"/>
  <c r="L901" i="8" s="1"/>
  <c r="P900" i="8"/>
  <c r="N900" i="8"/>
  <c r="D900" i="8"/>
  <c r="R900" i="8" s="1"/>
  <c r="C900" i="8"/>
  <c r="I900" i="8" s="1"/>
  <c r="N899" i="8"/>
  <c r="D899" i="8"/>
  <c r="R899" i="8" s="1"/>
  <c r="C899" i="8"/>
  <c r="I899" i="8" s="1"/>
  <c r="N898" i="8"/>
  <c r="D898" i="8"/>
  <c r="R898" i="8" s="1"/>
  <c r="C898" i="8"/>
  <c r="I898" i="8" s="1"/>
  <c r="J898" i="8" s="1"/>
  <c r="K898" i="8" s="1"/>
  <c r="L898" i="8" s="1"/>
  <c r="N897" i="8"/>
  <c r="D897" i="8"/>
  <c r="R897" i="8" s="1"/>
  <c r="C897" i="8"/>
  <c r="I897" i="8" s="1"/>
  <c r="J897" i="8" s="1"/>
  <c r="N896" i="8"/>
  <c r="D896" i="8"/>
  <c r="C896" i="8"/>
  <c r="I896" i="8" s="1"/>
  <c r="N895" i="8"/>
  <c r="D895" i="8"/>
  <c r="R895" i="8" s="1"/>
  <c r="C895" i="8"/>
  <c r="I895" i="8" s="1"/>
  <c r="N894" i="8"/>
  <c r="D894" i="8"/>
  <c r="R894" i="8" s="1"/>
  <c r="C894" i="8"/>
  <c r="I894" i="8" s="1"/>
  <c r="J894" i="8" s="1"/>
  <c r="K894" i="8" s="1"/>
  <c r="N893" i="8"/>
  <c r="D893" i="8"/>
  <c r="R893" i="8" s="1"/>
  <c r="C893" i="8"/>
  <c r="I893" i="8" s="1"/>
  <c r="N892" i="8"/>
  <c r="D892" i="8"/>
  <c r="R892" i="8" s="1"/>
  <c r="C892" i="8"/>
  <c r="I892" i="8" s="1"/>
  <c r="J892" i="8" s="1"/>
  <c r="K892" i="8" s="1"/>
  <c r="N891" i="8"/>
  <c r="D891" i="8"/>
  <c r="R891" i="8" s="1"/>
  <c r="C891" i="8"/>
  <c r="I891" i="8" s="1"/>
  <c r="N890" i="8"/>
  <c r="D890" i="8"/>
  <c r="C890" i="8"/>
  <c r="I890" i="8" s="1"/>
  <c r="J890" i="8" s="1"/>
  <c r="K890" i="8" s="1"/>
  <c r="L890" i="8" s="1"/>
  <c r="M890" i="8" s="1"/>
  <c r="N889" i="8"/>
  <c r="D889" i="8"/>
  <c r="R889" i="8" s="1"/>
  <c r="C889" i="8"/>
  <c r="I889" i="8" s="1"/>
  <c r="N888" i="8"/>
  <c r="D888" i="8"/>
  <c r="R888" i="8" s="1"/>
  <c r="C888" i="8"/>
  <c r="I888" i="8" s="1"/>
  <c r="N887" i="8"/>
  <c r="D887" i="8"/>
  <c r="C887" i="8"/>
  <c r="I887" i="8" s="1"/>
  <c r="J887" i="8" s="1"/>
  <c r="K887" i="8" s="1"/>
  <c r="N886" i="8"/>
  <c r="D886" i="8"/>
  <c r="R886" i="8" s="1"/>
  <c r="C886" i="8"/>
  <c r="I886" i="8" s="1"/>
  <c r="N885" i="8"/>
  <c r="D885" i="8"/>
  <c r="R885" i="8" s="1"/>
  <c r="C885" i="8"/>
  <c r="I885" i="8" s="1"/>
  <c r="J885" i="8" s="1"/>
  <c r="R884" i="8"/>
  <c r="N884" i="8"/>
  <c r="P884" i="8" s="1"/>
  <c r="D884" i="8"/>
  <c r="C884" i="8"/>
  <c r="I884" i="8" s="1"/>
  <c r="N883" i="8"/>
  <c r="D883" i="8"/>
  <c r="R883" i="8" s="1"/>
  <c r="C883" i="8"/>
  <c r="I883" i="8" s="1"/>
  <c r="J883" i="8" s="1"/>
  <c r="K883" i="8" s="1"/>
  <c r="L883" i="8" s="1"/>
  <c r="M883" i="8" s="1"/>
  <c r="N882" i="8"/>
  <c r="O882" i="8" s="1"/>
  <c r="D882" i="8"/>
  <c r="R882" i="8" s="1"/>
  <c r="C882" i="8"/>
  <c r="I882" i="8" s="1"/>
  <c r="N881" i="8"/>
  <c r="D881" i="8"/>
  <c r="O881" i="8" s="1"/>
  <c r="C881" i="8"/>
  <c r="I881" i="8" s="1"/>
  <c r="J881" i="8" s="1"/>
  <c r="N880" i="8"/>
  <c r="I880" i="8"/>
  <c r="D880" i="8"/>
  <c r="R880" i="8" s="1"/>
  <c r="C880" i="8"/>
  <c r="N879" i="8"/>
  <c r="D879" i="8"/>
  <c r="R879" i="8" s="1"/>
  <c r="C879" i="8"/>
  <c r="I879" i="8" s="1"/>
  <c r="N878" i="8"/>
  <c r="D878" i="8"/>
  <c r="R878" i="8" s="1"/>
  <c r="C878" i="8"/>
  <c r="I878" i="8" s="1"/>
  <c r="N877" i="8"/>
  <c r="D877" i="8"/>
  <c r="C877" i="8"/>
  <c r="I877" i="8" s="1"/>
  <c r="J877" i="8" s="1"/>
  <c r="K877" i="8" s="1"/>
  <c r="L877" i="8" s="1"/>
  <c r="N876" i="8"/>
  <c r="D876" i="8"/>
  <c r="R876" i="8" s="1"/>
  <c r="C876" i="8"/>
  <c r="I876" i="8" s="1"/>
  <c r="N875" i="8"/>
  <c r="D875" i="8"/>
  <c r="R875" i="8" s="1"/>
  <c r="C875" i="8"/>
  <c r="I875" i="8" s="1"/>
  <c r="J875" i="8" s="1"/>
  <c r="K875" i="8" s="1"/>
  <c r="N874" i="8"/>
  <c r="D874" i="8"/>
  <c r="R874" i="8" s="1"/>
  <c r="C874" i="8"/>
  <c r="I874" i="8" s="1"/>
  <c r="J874" i="8" s="1"/>
  <c r="K874" i="8" s="1"/>
  <c r="N873" i="8"/>
  <c r="P873" i="8" s="1"/>
  <c r="D873" i="8"/>
  <c r="R873" i="8" s="1"/>
  <c r="C873" i="8"/>
  <c r="I873" i="8" s="1"/>
  <c r="J873" i="8" s="1"/>
  <c r="N872" i="8"/>
  <c r="D872" i="8"/>
  <c r="R872" i="8" s="1"/>
  <c r="C872" i="8"/>
  <c r="I872" i="8" s="1"/>
  <c r="J872" i="8" s="1"/>
  <c r="K872" i="8" s="1"/>
  <c r="L872" i="8" s="1"/>
  <c r="M872" i="8" s="1"/>
  <c r="N871" i="8"/>
  <c r="D871" i="8"/>
  <c r="R871" i="8" s="1"/>
  <c r="C871" i="8"/>
  <c r="I871" i="8" s="1"/>
  <c r="N870" i="8"/>
  <c r="D870" i="8"/>
  <c r="C870" i="8"/>
  <c r="I870" i="8" s="1"/>
  <c r="N869" i="8"/>
  <c r="D869" i="8"/>
  <c r="C869" i="8"/>
  <c r="I869" i="8" s="1"/>
  <c r="J869" i="8" s="1"/>
  <c r="K869" i="8" s="1"/>
  <c r="L869" i="8" s="1"/>
  <c r="M869" i="8" s="1"/>
  <c r="N868" i="8"/>
  <c r="D868" i="8"/>
  <c r="R868" i="8" s="1"/>
  <c r="C868" i="8"/>
  <c r="I868" i="8" s="1"/>
  <c r="J868" i="8" s="1"/>
  <c r="K868" i="8" s="1"/>
  <c r="L868" i="8" s="1"/>
  <c r="M868" i="8" s="1"/>
  <c r="N867" i="8"/>
  <c r="D867" i="8"/>
  <c r="C867" i="8"/>
  <c r="I867" i="8" s="1"/>
  <c r="N866" i="8"/>
  <c r="D866" i="8"/>
  <c r="R866" i="8" s="1"/>
  <c r="C866" i="8"/>
  <c r="I866" i="8" s="1"/>
  <c r="N865" i="8"/>
  <c r="D865" i="8"/>
  <c r="C865" i="8"/>
  <c r="I865" i="8" s="1"/>
  <c r="J865" i="8" s="1"/>
  <c r="N864" i="8"/>
  <c r="D864" i="8"/>
  <c r="R864" i="8" s="1"/>
  <c r="C864" i="8"/>
  <c r="I864" i="8" s="1"/>
  <c r="J864" i="8" s="1"/>
  <c r="N863" i="8"/>
  <c r="D863" i="8"/>
  <c r="C863" i="8"/>
  <c r="I863" i="8" s="1"/>
  <c r="N862" i="8"/>
  <c r="D862" i="8"/>
  <c r="C862" i="8"/>
  <c r="I862" i="8" s="1"/>
  <c r="J862" i="8" s="1"/>
  <c r="K862" i="8" s="1"/>
  <c r="L862" i="8" s="1"/>
  <c r="M862" i="8" s="1"/>
  <c r="N861" i="8"/>
  <c r="D861" i="8"/>
  <c r="R861" i="8" s="1"/>
  <c r="C861" i="8"/>
  <c r="I861" i="8" s="1"/>
  <c r="N860" i="8"/>
  <c r="D860" i="8"/>
  <c r="R860" i="8" s="1"/>
  <c r="C860" i="8"/>
  <c r="I860" i="8" s="1"/>
  <c r="J860" i="8" s="1"/>
  <c r="N859" i="8"/>
  <c r="D859" i="8"/>
  <c r="C859" i="8"/>
  <c r="I859" i="8" s="1"/>
  <c r="J859" i="8" s="1"/>
  <c r="K859" i="8" s="1"/>
  <c r="L859" i="8" s="1"/>
  <c r="N858" i="8"/>
  <c r="D858" i="8"/>
  <c r="R858" i="8" s="1"/>
  <c r="C858" i="8"/>
  <c r="I858" i="8" s="1"/>
  <c r="J858" i="8" s="1"/>
  <c r="K858" i="8" s="1"/>
  <c r="L858" i="8" s="1"/>
  <c r="N857" i="8"/>
  <c r="D857" i="8"/>
  <c r="R857" i="8" s="1"/>
  <c r="C857" i="8"/>
  <c r="I857" i="8" s="1"/>
  <c r="N856" i="8"/>
  <c r="D856" i="8"/>
  <c r="R856" i="8" s="1"/>
  <c r="C856" i="8"/>
  <c r="I856" i="8" s="1"/>
  <c r="J856" i="8" s="1"/>
  <c r="K856" i="8" s="1"/>
  <c r="L856" i="8" s="1"/>
  <c r="M856" i="8" s="1"/>
  <c r="N855" i="8"/>
  <c r="D855" i="8"/>
  <c r="R855" i="8" s="1"/>
  <c r="C855" i="8"/>
  <c r="I855" i="8" s="1"/>
  <c r="J855" i="8" s="1"/>
  <c r="N854" i="8"/>
  <c r="D854" i="8"/>
  <c r="R854" i="8" s="1"/>
  <c r="C854" i="8"/>
  <c r="I854" i="8" s="1"/>
  <c r="J854" i="8" s="1"/>
  <c r="K854" i="8" s="1"/>
  <c r="L854" i="8" s="1"/>
  <c r="M854" i="8" s="1"/>
  <c r="N853" i="8"/>
  <c r="D853" i="8"/>
  <c r="R853" i="8" s="1"/>
  <c r="C853" i="8"/>
  <c r="I853" i="8" s="1"/>
  <c r="J853" i="8" s="1"/>
  <c r="K853" i="8" s="1"/>
  <c r="R852" i="8"/>
  <c r="N852" i="8"/>
  <c r="D852" i="8"/>
  <c r="C852" i="8"/>
  <c r="I852" i="8" s="1"/>
  <c r="N851" i="8"/>
  <c r="D851" i="8"/>
  <c r="R851" i="8" s="1"/>
  <c r="C851" i="8"/>
  <c r="I851" i="8" s="1"/>
  <c r="N850" i="8"/>
  <c r="D850" i="8"/>
  <c r="R850" i="8" s="1"/>
  <c r="C850" i="8"/>
  <c r="I850" i="8" s="1"/>
  <c r="J850" i="8" s="1"/>
  <c r="K850" i="8" s="1"/>
  <c r="L850" i="8" s="1"/>
  <c r="M850" i="8" s="1"/>
  <c r="N849" i="8"/>
  <c r="D849" i="8"/>
  <c r="R849" i="8" s="1"/>
  <c r="C849" i="8"/>
  <c r="I849" i="8" s="1"/>
  <c r="J849" i="8" s="1"/>
  <c r="N848" i="8"/>
  <c r="D848" i="8"/>
  <c r="R848" i="8" s="1"/>
  <c r="C848" i="8"/>
  <c r="I848" i="8" s="1"/>
  <c r="R847" i="8"/>
  <c r="P847" i="8"/>
  <c r="N847" i="8"/>
  <c r="D847" i="8"/>
  <c r="Q847" i="8" s="1"/>
  <c r="C847" i="8"/>
  <c r="I847" i="8" s="1"/>
  <c r="N846" i="8"/>
  <c r="D846" i="8"/>
  <c r="R846" i="8" s="1"/>
  <c r="C846" i="8"/>
  <c r="I846" i="8" s="1"/>
  <c r="N845" i="8"/>
  <c r="D845" i="8"/>
  <c r="Q845" i="8" s="1"/>
  <c r="C845" i="8"/>
  <c r="I845" i="8" s="1"/>
  <c r="J845" i="8" s="1"/>
  <c r="N844" i="8"/>
  <c r="D844" i="8"/>
  <c r="C844" i="8"/>
  <c r="I844" i="8" s="1"/>
  <c r="N843" i="8"/>
  <c r="D843" i="8"/>
  <c r="R843" i="8" s="1"/>
  <c r="C843" i="8"/>
  <c r="I843" i="8" s="1"/>
  <c r="N842" i="8"/>
  <c r="D842" i="8"/>
  <c r="R842" i="8" s="1"/>
  <c r="C842" i="8"/>
  <c r="I842" i="8" s="1"/>
  <c r="J842" i="8" s="1"/>
  <c r="R841" i="8"/>
  <c r="N841" i="8"/>
  <c r="D841" i="8"/>
  <c r="C841" i="8"/>
  <c r="I841" i="8" s="1"/>
  <c r="J841" i="8" s="1"/>
  <c r="N840" i="8"/>
  <c r="D840" i="8"/>
  <c r="C840" i="8"/>
  <c r="I840" i="8" s="1"/>
  <c r="N839" i="8"/>
  <c r="D839" i="8"/>
  <c r="R839" i="8" s="1"/>
  <c r="C839" i="8"/>
  <c r="I839" i="8" s="1"/>
  <c r="N838" i="8"/>
  <c r="D838" i="8"/>
  <c r="R838" i="8" s="1"/>
  <c r="C838" i="8"/>
  <c r="I838" i="8" s="1"/>
  <c r="N837" i="8"/>
  <c r="D837" i="8"/>
  <c r="R837" i="8" s="1"/>
  <c r="C837" i="8"/>
  <c r="I837" i="8" s="1"/>
  <c r="N836" i="8"/>
  <c r="I836" i="8"/>
  <c r="J836" i="8" s="1"/>
  <c r="K836" i="8" s="1"/>
  <c r="D836" i="8"/>
  <c r="R836" i="8" s="1"/>
  <c r="C836" i="8"/>
  <c r="N835" i="8"/>
  <c r="D835" i="8"/>
  <c r="R835" i="8" s="1"/>
  <c r="C835" i="8"/>
  <c r="I835" i="8" s="1"/>
  <c r="N834" i="8"/>
  <c r="D834" i="8"/>
  <c r="R834" i="8" s="1"/>
  <c r="C834" i="8"/>
  <c r="I834" i="8" s="1"/>
  <c r="J834" i="8" s="1"/>
  <c r="N833" i="8"/>
  <c r="D833" i="8"/>
  <c r="C833" i="8"/>
  <c r="I833" i="8" s="1"/>
  <c r="N832" i="8"/>
  <c r="D832" i="8"/>
  <c r="R832" i="8" s="1"/>
  <c r="C832" i="8"/>
  <c r="I832" i="8" s="1"/>
  <c r="N831" i="8"/>
  <c r="D831" i="8"/>
  <c r="R831" i="8" s="1"/>
  <c r="C831" i="8"/>
  <c r="I831" i="8" s="1"/>
  <c r="J831" i="8" s="1"/>
  <c r="N830" i="8"/>
  <c r="D830" i="8"/>
  <c r="R830" i="8" s="1"/>
  <c r="C830" i="8"/>
  <c r="I830" i="8" s="1"/>
  <c r="J830" i="8" s="1"/>
  <c r="N829" i="8"/>
  <c r="D829" i="8"/>
  <c r="C829" i="8"/>
  <c r="I829" i="8" s="1"/>
  <c r="J829" i="8" s="1"/>
  <c r="K829" i="8" s="1"/>
  <c r="N828" i="8"/>
  <c r="D828" i="8"/>
  <c r="R828" i="8" s="1"/>
  <c r="C828" i="8"/>
  <c r="I828" i="8" s="1"/>
  <c r="J828" i="8" s="1"/>
  <c r="N827" i="8"/>
  <c r="D827" i="8"/>
  <c r="R827" i="8" s="1"/>
  <c r="C827" i="8"/>
  <c r="I827" i="8" s="1"/>
  <c r="J827" i="8" s="1"/>
  <c r="K827" i="8" s="1"/>
  <c r="N826" i="8"/>
  <c r="D826" i="8"/>
  <c r="C826" i="8"/>
  <c r="I826" i="8" s="1"/>
  <c r="N825" i="8"/>
  <c r="D825" i="8"/>
  <c r="R825" i="8" s="1"/>
  <c r="C825" i="8"/>
  <c r="I825" i="8" s="1"/>
  <c r="N824" i="8"/>
  <c r="D824" i="8"/>
  <c r="C824" i="8"/>
  <c r="I824" i="8" s="1"/>
  <c r="J824" i="8" s="1"/>
  <c r="N823" i="8"/>
  <c r="D823" i="8"/>
  <c r="R823" i="8" s="1"/>
  <c r="C823" i="8"/>
  <c r="I823" i="8" s="1"/>
  <c r="N822" i="8"/>
  <c r="D822" i="8"/>
  <c r="R822" i="8" s="1"/>
  <c r="C822" i="8"/>
  <c r="I822" i="8" s="1"/>
  <c r="N821" i="8"/>
  <c r="D821" i="8"/>
  <c r="C821" i="8"/>
  <c r="I821" i="8" s="1"/>
  <c r="N820" i="8"/>
  <c r="D820" i="8"/>
  <c r="C820" i="8"/>
  <c r="I820" i="8" s="1"/>
  <c r="N819" i="8"/>
  <c r="D819" i="8"/>
  <c r="R819" i="8" s="1"/>
  <c r="C819" i="8"/>
  <c r="I819" i="8" s="1"/>
  <c r="J819" i="8" s="1"/>
  <c r="K819" i="8" s="1"/>
  <c r="N818" i="8"/>
  <c r="D818" i="8"/>
  <c r="C818" i="8"/>
  <c r="I818" i="8" s="1"/>
  <c r="J818" i="8" s="1"/>
  <c r="N817" i="8"/>
  <c r="D817" i="8"/>
  <c r="R817" i="8" s="1"/>
  <c r="C817" i="8"/>
  <c r="I817" i="8" s="1"/>
  <c r="J817" i="8" s="1"/>
  <c r="N816" i="8"/>
  <c r="D816" i="8"/>
  <c r="C816" i="8"/>
  <c r="I816" i="8" s="1"/>
  <c r="J816" i="8" s="1"/>
  <c r="K816" i="8" s="1"/>
  <c r="N815" i="8"/>
  <c r="D815" i="8"/>
  <c r="C815" i="8"/>
  <c r="I815" i="8" s="1"/>
  <c r="N814" i="8"/>
  <c r="D814" i="8"/>
  <c r="R814" i="8" s="1"/>
  <c r="C814" i="8"/>
  <c r="I814" i="8" s="1"/>
  <c r="N813" i="8"/>
  <c r="D813" i="8"/>
  <c r="R813" i="8" s="1"/>
  <c r="C813" i="8"/>
  <c r="I813" i="8" s="1"/>
  <c r="J813" i="8" s="1"/>
  <c r="K813" i="8" s="1"/>
  <c r="N812" i="8"/>
  <c r="D812" i="8"/>
  <c r="C812" i="8"/>
  <c r="I812" i="8" s="1"/>
  <c r="J812" i="8" s="1"/>
  <c r="K812" i="8" s="1"/>
  <c r="N811" i="8"/>
  <c r="D811" i="8"/>
  <c r="R811" i="8" s="1"/>
  <c r="C811" i="8"/>
  <c r="I811" i="8" s="1"/>
  <c r="J811" i="8" s="1"/>
  <c r="N810" i="8"/>
  <c r="D810" i="8"/>
  <c r="R810" i="8" s="1"/>
  <c r="C810" i="8"/>
  <c r="I810" i="8" s="1"/>
  <c r="N809" i="8"/>
  <c r="D809" i="8"/>
  <c r="C809" i="8"/>
  <c r="I809" i="8" s="1"/>
  <c r="J809" i="8" s="1"/>
  <c r="K809" i="8" s="1"/>
  <c r="L809" i="8" s="1"/>
  <c r="M809" i="8" s="1"/>
  <c r="R808" i="8"/>
  <c r="N808" i="8"/>
  <c r="D808" i="8"/>
  <c r="C808" i="8"/>
  <c r="I808" i="8" s="1"/>
  <c r="N807" i="8"/>
  <c r="D807" i="8"/>
  <c r="R807" i="8" s="1"/>
  <c r="C807" i="8"/>
  <c r="I807" i="8" s="1"/>
  <c r="J807" i="8" s="1"/>
  <c r="N806" i="8"/>
  <c r="D806" i="8"/>
  <c r="R806" i="8" s="1"/>
  <c r="C806" i="8"/>
  <c r="I806" i="8" s="1"/>
  <c r="N805" i="8"/>
  <c r="D805" i="8"/>
  <c r="R805" i="8" s="1"/>
  <c r="C805" i="8"/>
  <c r="I805" i="8" s="1"/>
  <c r="J805" i="8" s="1"/>
  <c r="N804" i="8"/>
  <c r="D804" i="8"/>
  <c r="R804" i="8" s="1"/>
  <c r="C804" i="8"/>
  <c r="I804" i="8" s="1"/>
  <c r="J804" i="8" s="1"/>
  <c r="N803" i="8"/>
  <c r="D803" i="8"/>
  <c r="R803" i="8" s="1"/>
  <c r="C803" i="8"/>
  <c r="I803" i="8" s="1"/>
  <c r="N802" i="8"/>
  <c r="D802" i="8"/>
  <c r="R802" i="8" s="1"/>
  <c r="C802" i="8"/>
  <c r="I802" i="8" s="1"/>
  <c r="J802" i="8" s="1"/>
  <c r="K802" i="8" s="1"/>
  <c r="N801" i="8"/>
  <c r="D801" i="8"/>
  <c r="R801" i="8" s="1"/>
  <c r="C801" i="8"/>
  <c r="I801" i="8" s="1"/>
  <c r="N800" i="8"/>
  <c r="D800" i="8"/>
  <c r="R800" i="8" s="1"/>
  <c r="C800" i="8"/>
  <c r="I800" i="8" s="1"/>
  <c r="N799" i="8"/>
  <c r="D799" i="8"/>
  <c r="R799" i="8" s="1"/>
  <c r="C799" i="8"/>
  <c r="I799" i="8" s="1"/>
  <c r="J799" i="8" s="1"/>
  <c r="N798" i="8"/>
  <c r="D798" i="8"/>
  <c r="R798" i="8" s="1"/>
  <c r="C798" i="8"/>
  <c r="I798" i="8" s="1"/>
  <c r="J798" i="8" s="1"/>
  <c r="K798" i="8" s="1"/>
  <c r="L798" i="8" s="1"/>
  <c r="M798" i="8" s="1"/>
  <c r="N797" i="8"/>
  <c r="D797" i="8"/>
  <c r="R797" i="8" s="1"/>
  <c r="C797" i="8"/>
  <c r="I797" i="8" s="1"/>
  <c r="N796" i="8"/>
  <c r="D796" i="8"/>
  <c r="R796" i="8" s="1"/>
  <c r="C796" i="8"/>
  <c r="I796" i="8" s="1"/>
  <c r="N795" i="8"/>
  <c r="D795" i="8"/>
  <c r="R795" i="8" s="1"/>
  <c r="C795" i="8"/>
  <c r="I795" i="8" s="1"/>
  <c r="J795" i="8" s="1"/>
  <c r="K795" i="8" s="1"/>
  <c r="L795" i="8" s="1"/>
  <c r="N794" i="8"/>
  <c r="D794" i="8"/>
  <c r="R794" i="8" s="1"/>
  <c r="C794" i="8"/>
  <c r="I794" i="8" s="1"/>
  <c r="N793" i="8"/>
  <c r="D793" i="8"/>
  <c r="R793" i="8" s="1"/>
  <c r="C793" i="8"/>
  <c r="I793" i="8" s="1"/>
  <c r="N792" i="8"/>
  <c r="D792" i="8"/>
  <c r="R792" i="8" s="1"/>
  <c r="C792" i="8"/>
  <c r="I792" i="8" s="1"/>
  <c r="J792" i="8" s="1"/>
  <c r="R791" i="8"/>
  <c r="N791" i="8"/>
  <c r="P791" i="8" s="1"/>
  <c r="D791" i="8"/>
  <c r="C791" i="8"/>
  <c r="I791" i="8" s="1"/>
  <c r="J791" i="8" s="1"/>
  <c r="K791" i="8" s="1"/>
  <c r="L791" i="8" s="1"/>
  <c r="M791" i="8" s="1"/>
  <c r="N790" i="8"/>
  <c r="D790" i="8"/>
  <c r="R790" i="8" s="1"/>
  <c r="C790" i="8"/>
  <c r="I790" i="8" s="1"/>
  <c r="J790" i="8" s="1"/>
  <c r="K790" i="8" s="1"/>
  <c r="N789" i="8"/>
  <c r="D789" i="8"/>
  <c r="Q789" i="8" s="1"/>
  <c r="C789" i="8"/>
  <c r="I789" i="8" s="1"/>
  <c r="J789" i="8" s="1"/>
  <c r="N788" i="8"/>
  <c r="D788" i="8"/>
  <c r="R788" i="8" s="1"/>
  <c r="C788" i="8"/>
  <c r="I788" i="8" s="1"/>
  <c r="N787" i="8"/>
  <c r="D787" i="8"/>
  <c r="R787" i="8" s="1"/>
  <c r="C787" i="8"/>
  <c r="I787" i="8" s="1"/>
  <c r="N786" i="8"/>
  <c r="Q786" i="8" s="1"/>
  <c r="D786" i="8"/>
  <c r="R786" i="8" s="1"/>
  <c r="C786" i="8"/>
  <c r="I786" i="8" s="1"/>
  <c r="N785" i="8"/>
  <c r="D785" i="8"/>
  <c r="C785" i="8"/>
  <c r="I785" i="8" s="1"/>
  <c r="J785" i="8" s="1"/>
  <c r="N784" i="8"/>
  <c r="D784" i="8"/>
  <c r="R784" i="8" s="1"/>
  <c r="C784" i="8"/>
  <c r="I784" i="8" s="1"/>
  <c r="J784" i="8" s="1"/>
  <c r="K784" i="8" s="1"/>
  <c r="L784" i="8" s="1"/>
  <c r="N783" i="8"/>
  <c r="D783" i="8"/>
  <c r="P783" i="8" s="1"/>
  <c r="C783" i="8"/>
  <c r="I783" i="8" s="1"/>
  <c r="N782" i="8"/>
  <c r="D782" i="8"/>
  <c r="R782" i="8" s="1"/>
  <c r="C782" i="8"/>
  <c r="I782" i="8" s="1"/>
  <c r="J782" i="8" s="1"/>
  <c r="N781" i="8"/>
  <c r="D781" i="8"/>
  <c r="R781" i="8" s="1"/>
  <c r="C781" i="8"/>
  <c r="I781" i="8" s="1"/>
  <c r="N780" i="8"/>
  <c r="D780" i="8"/>
  <c r="R780" i="8" s="1"/>
  <c r="C780" i="8"/>
  <c r="I780" i="8" s="1"/>
  <c r="J780" i="8" s="1"/>
  <c r="N779" i="8"/>
  <c r="D779" i="8"/>
  <c r="C779" i="8"/>
  <c r="I779" i="8" s="1"/>
  <c r="N778" i="8"/>
  <c r="D778" i="8"/>
  <c r="R778" i="8" s="1"/>
  <c r="C778" i="8"/>
  <c r="I778" i="8" s="1"/>
  <c r="J778" i="8" s="1"/>
  <c r="K778" i="8" s="1"/>
  <c r="N777" i="8"/>
  <c r="D777" i="8"/>
  <c r="R777" i="8" s="1"/>
  <c r="C777" i="8"/>
  <c r="I777" i="8" s="1"/>
  <c r="J777" i="8" s="1"/>
  <c r="K777" i="8" s="1"/>
  <c r="L777" i="8" s="1"/>
  <c r="M777" i="8" s="1"/>
  <c r="N776" i="8"/>
  <c r="D776" i="8"/>
  <c r="R776" i="8" s="1"/>
  <c r="C776" i="8"/>
  <c r="I776" i="8" s="1"/>
  <c r="N775" i="8"/>
  <c r="D775" i="8"/>
  <c r="R775" i="8" s="1"/>
  <c r="C775" i="8"/>
  <c r="I775" i="8" s="1"/>
  <c r="N774" i="8"/>
  <c r="D774" i="8"/>
  <c r="R774" i="8" s="1"/>
  <c r="C774" i="8"/>
  <c r="I774" i="8" s="1"/>
  <c r="N773" i="8"/>
  <c r="D773" i="8"/>
  <c r="C773" i="8"/>
  <c r="I773" i="8" s="1"/>
  <c r="J773" i="8" s="1"/>
  <c r="K773" i="8" s="1"/>
  <c r="N772" i="8"/>
  <c r="D772" i="8"/>
  <c r="R772" i="8" s="1"/>
  <c r="C772" i="8"/>
  <c r="I772" i="8" s="1"/>
  <c r="N771" i="8"/>
  <c r="D771" i="8"/>
  <c r="R771" i="8" s="1"/>
  <c r="C771" i="8"/>
  <c r="I771" i="8" s="1"/>
  <c r="N770" i="8"/>
  <c r="D770" i="8"/>
  <c r="C770" i="8"/>
  <c r="I770" i="8" s="1"/>
  <c r="J770" i="8" s="1"/>
  <c r="N769" i="8"/>
  <c r="D769" i="8"/>
  <c r="R769" i="8" s="1"/>
  <c r="C769" i="8"/>
  <c r="I769" i="8" s="1"/>
  <c r="J769" i="8" s="1"/>
  <c r="K769" i="8" s="1"/>
  <c r="L769" i="8" s="1"/>
  <c r="N768" i="8"/>
  <c r="D768" i="8"/>
  <c r="R768" i="8" s="1"/>
  <c r="C768" i="8"/>
  <c r="I768" i="8" s="1"/>
  <c r="N767" i="8"/>
  <c r="D767" i="8"/>
  <c r="C767" i="8"/>
  <c r="I767" i="8" s="1"/>
  <c r="N766" i="8"/>
  <c r="D766" i="8"/>
  <c r="R766" i="8" s="1"/>
  <c r="C766" i="8"/>
  <c r="I766" i="8" s="1"/>
  <c r="N765" i="8"/>
  <c r="D765" i="8"/>
  <c r="R765" i="8" s="1"/>
  <c r="C765" i="8"/>
  <c r="I765" i="8" s="1"/>
  <c r="J765" i="8" s="1"/>
  <c r="N764" i="8"/>
  <c r="D764" i="8"/>
  <c r="R764" i="8" s="1"/>
  <c r="C764" i="8"/>
  <c r="I764" i="8" s="1"/>
  <c r="J764" i="8" s="1"/>
  <c r="N763" i="8"/>
  <c r="I763" i="8"/>
  <c r="D763" i="8"/>
  <c r="R763" i="8" s="1"/>
  <c r="C763" i="8"/>
  <c r="N762" i="8"/>
  <c r="D762" i="8"/>
  <c r="C762" i="8"/>
  <c r="I762" i="8" s="1"/>
  <c r="N761" i="8"/>
  <c r="D761" i="8"/>
  <c r="C761" i="8"/>
  <c r="I761" i="8" s="1"/>
  <c r="J761" i="8" s="1"/>
  <c r="K761" i="8" s="1"/>
  <c r="N760" i="8"/>
  <c r="D760" i="8"/>
  <c r="R760" i="8" s="1"/>
  <c r="C760" i="8"/>
  <c r="I760" i="8" s="1"/>
  <c r="N759" i="8"/>
  <c r="Q759" i="8" s="1"/>
  <c r="D759" i="8"/>
  <c r="R759" i="8" s="1"/>
  <c r="C759" i="8"/>
  <c r="I759" i="8" s="1"/>
  <c r="N758" i="8"/>
  <c r="D758" i="8"/>
  <c r="C758" i="8"/>
  <c r="I758" i="8" s="1"/>
  <c r="N757" i="8"/>
  <c r="D757" i="8"/>
  <c r="R757" i="8" s="1"/>
  <c r="C757" i="8"/>
  <c r="I757" i="8" s="1"/>
  <c r="J757" i="8" s="1"/>
  <c r="N756" i="8"/>
  <c r="D756" i="8"/>
  <c r="C756" i="8"/>
  <c r="I756" i="8" s="1"/>
  <c r="N755" i="8"/>
  <c r="D755" i="8"/>
  <c r="R755" i="8" s="1"/>
  <c r="C755" i="8"/>
  <c r="I755" i="8" s="1"/>
  <c r="N754" i="8"/>
  <c r="D754" i="8"/>
  <c r="R754" i="8" s="1"/>
  <c r="C754" i="8"/>
  <c r="I754" i="8" s="1"/>
  <c r="J754" i="8" s="1"/>
  <c r="N753" i="8"/>
  <c r="D753" i="8"/>
  <c r="C753" i="8"/>
  <c r="I753" i="8" s="1"/>
  <c r="J753" i="8" s="1"/>
  <c r="N752" i="8"/>
  <c r="D752" i="8"/>
  <c r="R752" i="8" s="1"/>
  <c r="C752" i="8"/>
  <c r="I752" i="8" s="1"/>
  <c r="J752" i="8" s="1"/>
  <c r="N751" i="8"/>
  <c r="D751" i="8"/>
  <c r="C751" i="8"/>
  <c r="I751" i="8" s="1"/>
  <c r="N750" i="8"/>
  <c r="D750" i="8"/>
  <c r="C750" i="8"/>
  <c r="I750" i="8" s="1"/>
  <c r="J750" i="8" s="1"/>
  <c r="N749" i="8"/>
  <c r="D749" i="8"/>
  <c r="R749" i="8" s="1"/>
  <c r="C749" i="8"/>
  <c r="I749" i="8" s="1"/>
  <c r="J749" i="8" s="1"/>
  <c r="N748" i="8"/>
  <c r="P748" i="8" s="1"/>
  <c r="D748" i="8"/>
  <c r="C748" i="8"/>
  <c r="I748" i="8" s="1"/>
  <c r="N747" i="8"/>
  <c r="D747" i="8"/>
  <c r="C747" i="8"/>
  <c r="I747" i="8" s="1"/>
  <c r="J747" i="8" s="1"/>
  <c r="N746" i="8"/>
  <c r="D746" i="8"/>
  <c r="C746" i="8"/>
  <c r="I746" i="8" s="1"/>
  <c r="J746" i="8" s="1"/>
  <c r="N745" i="8"/>
  <c r="D745" i="8"/>
  <c r="C745" i="8"/>
  <c r="I745" i="8" s="1"/>
  <c r="N744" i="8"/>
  <c r="D744" i="8"/>
  <c r="R744" i="8" s="1"/>
  <c r="C744" i="8"/>
  <c r="I744" i="8" s="1"/>
  <c r="J744" i="8" s="1"/>
  <c r="K744" i="8" s="1"/>
  <c r="L744" i="8" s="1"/>
  <c r="N743" i="8"/>
  <c r="D743" i="8"/>
  <c r="R743" i="8" s="1"/>
  <c r="C743" i="8"/>
  <c r="I743" i="8" s="1"/>
  <c r="N742" i="8"/>
  <c r="D742" i="8"/>
  <c r="R742" i="8" s="1"/>
  <c r="C742" i="8"/>
  <c r="I742" i="8" s="1"/>
  <c r="N741" i="8"/>
  <c r="D741" i="8"/>
  <c r="C741" i="8"/>
  <c r="I741" i="8" s="1"/>
  <c r="N740" i="8"/>
  <c r="D740" i="8"/>
  <c r="R740" i="8" s="1"/>
  <c r="C740" i="8"/>
  <c r="I740" i="8" s="1"/>
  <c r="N739" i="8"/>
  <c r="D739" i="8"/>
  <c r="R739" i="8" s="1"/>
  <c r="C739" i="8"/>
  <c r="I739" i="8" s="1"/>
  <c r="J739" i="8" s="1"/>
  <c r="N738" i="8"/>
  <c r="D738" i="8"/>
  <c r="C738" i="8"/>
  <c r="I738" i="8" s="1"/>
  <c r="J738" i="8" s="1"/>
  <c r="K738" i="8" s="1"/>
  <c r="L738" i="8" s="1"/>
  <c r="N737" i="8"/>
  <c r="D737" i="8"/>
  <c r="R737" i="8" s="1"/>
  <c r="C737" i="8"/>
  <c r="I737" i="8" s="1"/>
  <c r="N736" i="8"/>
  <c r="D736" i="8"/>
  <c r="R736" i="8" s="1"/>
  <c r="C736" i="8"/>
  <c r="I736" i="8" s="1"/>
  <c r="N735" i="8"/>
  <c r="D735" i="8"/>
  <c r="R735" i="8" s="1"/>
  <c r="C735" i="8"/>
  <c r="I735" i="8" s="1"/>
  <c r="N734" i="8"/>
  <c r="D734" i="8"/>
  <c r="R734" i="8" s="1"/>
  <c r="C734" i="8"/>
  <c r="I734" i="8" s="1"/>
  <c r="J734" i="8" s="1"/>
  <c r="K734" i="8" s="1"/>
  <c r="L734" i="8" s="1"/>
  <c r="M734" i="8" s="1"/>
  <c r="N733" i="8"/>
  <c r="D733" i="8"/>
  <c r="R733" i="8" s="1"/>
  <c r="C733" i="8"/>
  <c r="I733" i="8" s="1"/>
  <c r="J733" i="8" s="1"/>
  <c r="N732" i="8"/>
  <c r="D732" i="8"/>
  <c r="R732" i="8" s="1"/>
  <c r="C732" i="8"/>
  <c r="I732" i="8" s="1"/>
  <c r="J732" i="8" s="1"/>
  <c r="N731" i="8"/>
  <c r="D731" i="8"/>
  <c r="R731" i="8" s="1"/>
  <c r="C731" i="8"/>
  <c r="I731" i="8" s="1"/>
  <c r="J731" i="8" s="1"/>
  <c r="K731" i="8" s="1"/>
  <c r="L731" i="8" s="1"/>
  <c r="M731" i="8" s="1"/>
  <c r="N730" i="8"/>
  <c r="Q730" i="8" s="1"/>
  <c r="I730" i="8"/>
  <c r="J730" i="8" s="1"/>
  <c r="D730" i="8"/>
  <c r="R730" i="8" s="1"/>
  <c r="C730" i="8"/>
  <c r="N729" i="8"/>
  <c r="D729" i="8"/>
  <c r="R729" i="8" s="1"/>
  <c r="C729" i="8"/>
  <c r="I729" i="8" s="1"/>
  <c r="N728" i="8"/>
  <c r="D728" i="8"/>
  <c r="C728" i="8"/>
  <c r="I728" i="8" s="1"/>
  <c r="N727" i="8"/>
  <c r="D727" i="8"/>
  <c r="C727" i="8"/>
  <c r="I727" i="8" s="1"/>
  <c r="N726" i="8"/>
  <c r="D726" i="8"/>
  <c r="C726" i="8"/>
  <c r="I726" i="8" s="1"/>
  <c r="N725" i="8"/>
  <c r="D725" i="8"/>
  <c r="R725" i="8" s="1"/>
  <c r="C725" i="8"/>
  <c r="I725" i="8" s="1"/>
  <c r="J725" i="8" s="1"/>
  <c r="K725" i="8" s="1"/>
  <c r="N724" i="8"/>
  <c r="D724" i="8"/>
  <c r="R724" i="8" s="1"/>
  <c r="C724" i="8"/>
  <c r="I724" i="8" s="1"/>
  <c r="N723" i="8"/>
  <c r="D723" i="8"/>
  <c r="C723" i="8"/>
  <c r="I723" i="8" s="1"/>
  <c r="N722" i="8"/>
  <c r="D722" i="8"/>
  <c r="R722" i="8" s="1"/>
  <c r="C722" i="8"/>
  <c r="I722" i="8" s="1"/>
  <c r="J722" i="8" s="1"/>
  <c r="K722" i="8" s="1"/>
  <c r="N721" i="8"/>
  <c r="D721" i="8"/>
  <c r="Q721" i="8" s="1"/>
  <c r="C721" i="8"/>
  <c r="I721" i="8" s="1"/>
  <c r="N720" i="8"/>
  <c r="D720" i="8"/>
  <c r="R720" i="8" s="1"/>
  <c r="C720" i="8"/>
  <c r="I720" i="8" s="1"/>
  <c r="N719" i="8"/>
  <c r="D719" i="8"/>
  <c r="R719" i="8" s="1"/>
  <c r="C719" i="8"/>
  <c r="I719" i="8" s="1"/>
  <c r="J719" i="8" s="1"/>
  <c r="K719" i="8" s="1"/>
  <c r="L719" i="8" s="1"/>
  <c r="M719" i="8" s="1"/>
  <c r="N718" i="8"/>
  <c r="Q718" i="8" s="1"/>
  <c r="D718" i="8"/>
  <c r="R718" i="8" s="1"/>
  <c r="C718" i="8"/>
  <c r="I718" i="8" s="1"/>
  <c r="N717" i="8"/>
  <c r="D717" i="8"/>
  <c r="C717" i="8"/>
  <c r="I717" i="8" s="1"/>
  <c r="J717" i="8" s="1"/>
  <c r="K717" i="8" s="1"/>
  <c r="N716" i="8"/>
  <c r="D716" i="8"/>
  <c r="C716" i="8"/>
  <c r="I716" i="8" s="1"/>
  <c r="N715" i="8"/>
  <c r="D715" i="8"/>
  <c r="C715" i="8"/>
  <c r="I715" i="8" s="1"/>
  <c r="N714" i="8"/>
  <c r="D714" i="8"/>
  <c r="C714" i="8"/>
  <c r="I714" i="8" s="1"/>
  <c r="N713" i="8"/>
  <c r="D713" i="8"/>
  <c r="C713" i="8"/>
  <c r="I713" i="8" s="1"/>
  <c r="J713" i="8" s="1"/>
  <c r="N712" i="8"/>
  <c r="D712" i="8"/>
  <c r="R712" i="8" s="1"/>
  <c r="C712" i="8"/>
  <c r="I712" i="8" s="1"/>
  <c r="J712" i="8" s="1"/>
  <c r="K712" i="8" s="1"/>
  <c r="N711" i="8"/>
  <c r="D711" i="8"/>
  <c r="C711" i="8"/>
  <c r="I711" i="8" s="1"/>
  <c r="N710" i="8"/>
  <c r="D710" i="8"/>
  <c r="R710" i="8" s="1"/>
  <c r="C710" i="8"/>
  <c r="I710" i="8" s="1"/>
  <c r="J710" i="8" s="1"/>
  <c r="K710" i="8" s="1"/>
  <c r="N709" i="8"/>
  <c r="D709" i="8"/>
  <c r="R709" i="8" s="1"/>
  <c r="C709" i="8"/>
  <c r="I709" i="8" s="1"/>
  <c r="J709" i="8" s="1"/>
  <c r="Q708" i="8"/>
  <c r="N708" i="8"/>
  <c r="P708" i="8" s="1"/>
  <c r="D708" i="8"/>
  <c r="R708" i="8" s="1"/>
  <c r="C708" i="8"/>
  <c r="I708" i="8" s="1"/>
  <c r="N707" i="8"/>
  <c r="P707" i="8" s="1"/>
  <c r="D707" i="8"/>
  <c r="R707" i="8" s="1"/>
  <c r="C707" i="8"/>
  <c r="I707" i="8" s="1"/>
  <c r="J707" i="8" s="1"/>
  <c r="K707" i="8" s="1"/>
  <c r="L707" i="8" s="1"/>
  <c r="M707" i="8" s="1"/>
  <c r="N706" i="8"/>
  <c r="D706" i="8"/>
  <c r="R706" i="8" s="1"/>
  <c r="C706" i="8"/>
  <c r="I706" i="8" s="1"/>
  <c r="N705" i="8"/>
  <c r="D705" i="8"/>
  <c r="O705" i="8" s="1"/>
  <c r="C705" i="8"/>
  <c r="I705" i="8" s="1"/>
  <c r="N704" i="8"/>
  <c r="D704" i="8"/>
  <c r="R704" i="8" s="1"/>
  <c r="C704" i="8"/>
  <c r="I704" i="8" s="1"/>
  <c r="N703" i="8"/>
  <c r="D703" i="8"/>
  <c r="C703" i="8"/>
  <c r="I703" i="8" s="1"/>
  <c r="J703" i="8" s="1"/>
  <c r="N702" i="8"/>
  <c r="D702" i="8"/>
  <c r="R702" i="8" s="1"/>
  <c r="C702" i="8"/>
  <c r="I702" i="8" s="1"/>
  <c r="N701" i="8"/>
  <c r="D701" i="8"/>
  <c r="R701" i="8" s="1"/>
  <c r="C701" i="8"/>
  <c r="I701" i="8" s="1"/>
  <c r="J701" i="8" s="1"/>
  <c r="K701" i="8" s="1"/>
  <c r="N700" i="8"/>
  <c r="D700" i="8"/>
  <c r="R700" i="8" s="1"/>
  <c r="C700" i="8"/>
  <c r="I700" i="8" s="1"/>
  <c r="N699" i="8"/>
  <c r="D699" i="8"/>
  <c r="R699" i="8" s="1"/>
  <c r="C699" i="8"/>
  <c r="I699" i="8" s="1"/>
  <c r="N698" i="8"/>
  <c r="I698" i="8"/>
  <c r="D698" i="8"/>
  <c r="C698" i="8"/>
  <c r="N697" i="8"/>
  <c r="D697" i="8"/>
  <c r="R697" i="8" s="1"/>
  <c r="C697" i="8"/>
  <c r="I697" i="8" s="1"/>
  <c r="N696" i="8"/>
  <c r="D696" i="8"/>
  <c r="C696" i="8"/>
  <c r="I696" i="8" s="1"/>
  <c r="J696" i="8" s="1"/>
  <c r="N695" i="8"/>
  <c r="D695" i="8"/>
  <c r="C695" i="8"/>
  <c r="I695" i="8" s="1"/>
  <c r="J695" i="8" s="1"/>
  <c r="N694" i="8"/>
  <c r="D694" i="8"/>
  <c r="R694" i="8" s="1"/>
  <c r="C694" i="8"/>
  <c r="I694" i="8" s="1"/>
  <c r="J694" i="8" s="1"/>
  <c r="N693" i="8"/>
  <c r="Q693" i="8" s="1"/>
  <c r="D693" i="8"/>
  <c r="R693" i="8" s="1"/>
  <c r="C693" i="8"/>
  <c r="I693" i="8" s="1"/>
  <c r="J693" i="8" s="1"/>
  <c r="N692" i="8"/>
  <c r="D692" i="8"/>
  <c r="C692" i="8"/>
  <c r="I692" i="8" s="1"/>
  <c r="N691" i="8"/>
  <c r="D691" i="8"/>
  <c r="R691" i="8" s="1"/>
  <c r="C691" i="8"/>
  <c r="I691" i="8" s="1"/>
  <c r="J691" i="8" s="1"/>
  <c r="N690" i="8"/>
  <c r="D690" i="8"/>
  <c r="C690" i="8"/>
  <c r="I690" i="8" s="1"/>
  <c r="N689" i="8"/>
  <c r="D689" i="8"/>
  <c r="R689" i="8" s="1"/>
  <c r="C689" i="8"/>
  <c r="I689" i="8" s="1"/>
  <c r="J689" i="8" s="1"/>
  <c r="N688" i="8"/>
  <c r="D688" i="8"/>
  <c r="C688" i="8"/>
  <c r="I688" i="8" s="1"/>
  <c r="N687" i="8"/>
  <c r="D687" i="8"/>
  <c r="R687" i="8" s="1"/>
  <c r="C687" i="8"/>
  <c r="I687" i="8" s="1"/>
  <c r="J687" i="8" s="1"/>
  <c r="N686" i="8"/>
  <c r="D686" i="8"/>
  <c r="R686" i="8" s="1"/>
  <c r="C686" i="8"/>
  <c r="I686" i="8" s="1"/>
  <c r="J686" i="8" s="1"/>
  <c r="N685" i="8"/>
  <c r="D685" i="8"/>
  <c r="R685" i="8" s="1"/>
  <c r="C685" i="8"/>
  <c r="I685" i="8" s="1"/>
  <c r="N684" i="8"/>
  <c r="D684" i="8"/>
  <c r="C684" i="8"/>
  <c r="I684" i="8" s="1"/>
  <c r="J684" i="8" s="1"/>
  <c r="K684" i="8" s="1"/>
  <c r="L684" i="8" s="1"/>
  <c r="N683" i="8"/>
  <c r="D683" i="8"/>
  <c r="C683" i="8"/>
  <c r="I683" i="8" s="1"/>
  <c r="J683" i="8" s="1"/>
  <c r="K683" i="8" s="1"/>
  <c r="L683" i="8" s="1"/>
  <c r="M683" i="8" s="1"/>
  <c r="N682" i="8"/>
  <c r="D682" i="8"/>
  <c r="R682" i="8" s="1"/>
  <c r="C682" i="8"/>
  <c r="I682" i="8" s="1"/>
  <c r="J682" i="8" s="1"/>
  <c r="N681" i="8"/>
  <c r="D681" i="8"/>
  <c r="C681" i="8"/>
  <c r="I681" i="8" s="1"/>
  <c r="N680" i="8"/>
  <c r="D680" i="8"/>
  <c r="C680" i="8"/>
  <c r="I680" i="8" s="1"/>
  <c r="J680" i="8" s="1"/>
  <c r="N679" i="8"/>
  <c r="D679" i="8"/>
  <c r="R679" i="8" s="1"/>
  <c r="C679" i="8"/>
  <c r="I679" i="8" s="1"/>
  <c r="J679" i="8" s="1"/>
  <c r="K679" i="8" s="1"/>
  <c r="N678" i="8"/>
  <c r="D678" i="8"/>
  <c r="C678" i="8"/>
  <c r="I678" i="8" s="1"/>
  <c r="N677" i="8"/>
  <c r="D677" i="8"/>
  <c r="R677" i="8" s="1"/>
  <c r="C677" i="8"/>
  <c r="I677" i="8" s="1"/>
  <c r="J677" i="8" s="1"/>
  <c r="K677" i="8" s="1"/>
  <c r="L677" i="8" s="1"/>
  <c r="M677" i="8" s="1"/>
  <c r="N676" i="8"/>
  <c r="D676" i="8"/>
  <c r="R676" i="8" s="1"/>
  <c r="C676" i="8"/>
  <c r="I676" i="8" s="1"/>
  <c r="N675" i="8"/>
  <c r="D675" i="8"/>
  <c r="R675" i="8" s="1"/>
  <c r="C675" i="8"/>
  <c r="I675" i="8" s="1"/>
  <c r="N674" i="8"/>
  <c r="D674" i="8"/>
  <c r="Q674" i="8" s="1"/>
  <c r="C674" i="8"/>
  <c r="I674" i="8" s="1"/>
  <c r="J674" i="8" s="1"/>
  <c r="N673" i="8"/>
  <c r="D673" i="8"/>
  <c r="R673" i="8" s="1"/>
  <c r="C673" i="8"/>
  <c r="I673" i="8" s="1"/>
  <c r="J673" i="8" s="1"/>
  <c r="R672" i="8"/>
  <c r="N672" i="8"/>
  <c r="Q672" i="8" s="1"/>
  <c r="D672" i="8"/>
  <c r="C672" i="8"/>
  <c r="I672" i="8" s="1"/>
  <c r="J672" i="8" s="1"/>
  <c r="K672" i="8" s="1"/>
  <c r="N671" i="8"/>
  <c r="D671" i="8"/>
  <c r="R671" i="8" s="1"/>
  <c r="C671" i="8"/>
  <c r="I671" i="8" s="1"/>
  <c r="J671" i="8" s="1"/>
  <c r="N670" i="8"/>
  <c r="D670" i="8"/>
  <c r="R670" i="8" s="1"/>
  <c r="C670" i="8"/>
  <c r="I670" i="8" s="1"/>
  <c r="J670" i="8" s="1"/>
  <c r="N669" i="8"/>
  <c r="D669" i="8"/>
  <c r="C669" i="8"/>
  <c r="I669" i="8" s="1"/>
  <c r="J669" i="8" s="1"/>
  <c r="N668" i="8"/>
  <c r="D668" i="8"/>
  <c r="R668" i="8" s="1"/>
  <c r="C668" i="8"/>
  <c r="I668" i="8" s="1"/>
  <c r="J668" i="8" s="1"/>
  <c r="K668" i="8" s="1"/>
  <c r="N667" i="8"/>
  <c r="D667" i="8"/>
  <c r="C667" i="8"/>
  <c r="I667" i="8" s="1"/>
  <c r="N666" i="8"/>
  <c r="Q666" i="8" s="1"/>
  <c r="D666" i="8"/>
  <c r="C666" i="8"/>
  <c r="I666" i="8" s="1"/>
  <c r="R665" i="8"/>
  <c r="N665" i="8"/>
  <c r="D665" i="8"/>
  <c r="C665" i="8"/>
  <c r="I665" i="8" s="1"/>
  <c r="N664" i="8"/>
  <c r="D664" i="8"/>
  <c r="R664" i="8" s="1"/>
  <c r="C664" i="8"/>
  <c r="I664" i="8" s="1"/>
  <c r="J664" i="8" s="1"/>
  <c r="N663" i="8"/>
  <c r="D663" i="8"/>
  <c r="R663" i="8" s="1"/>
  <c r="C663" i="8"/>
  <c r="I663" i="8" s="1"/>
  <c r="N662" i="8"/>
  <c r="D662" i="8"/>
  <c r="R662" i="8" s="1"/>
  <c r="C662" i="8"/>
  <c r="I662" i="8" s="1"/>
  <c r="J662" i="8" s="1"/>
  <c r="N661" i="8"/>
  <c r="I661" i="8"/>
  <c r="D661" i="8"/>
  <c r="R661" i="8" s="1"/>
  <c r="C661" i="8"/>
  <c r="N660" i="8"/>
  <c r="D660" i="8"/>
  <c r="C660" i="8"/>
  <c r="I660" i="8" s="1"/>
  <c r="J660" i="8" s="1"/>
  <c r="N659" i="8"/>
  <c r="J659" i="8"/>
  <c r="K659" i="8" s="1"/>
  <c r="L659" i="8" s="1"/>
  <c r="M659" i="8" s="1"/>
  <c r="D659" i="8"/>
  <c r="R659" i="8" s="1"/>
  <c r="C659" i="8"/>
  <c r="I659" i="8" s="1"/>
  <c r="N658" i="8"/>
  <c r="D658" i="8"/>
  <c r="R658" i="8" s="1"/>
  <c r="C658" i="8"/>
  <c r="I658" i="8" s="1"/>
  <c r="N657" i="8"/>
  <c r="D657" i="8"/>
  <c r="C657" i="8"/>
  <c r="I657" i="8" s="1"/>
  <c r="N656" i="8"/>
  <c r="D656" i="8"/>
  <c r="C656" i="8"/>
  <c r="I656" i="8" s="1"/>
  <c r="J656" i="8" s="1"/>
  <c r="K656" i="8" s="1"/>
  <c r="N655" i="8"/>
  <c r="D655" i="8"/>
  <c r="R655" i="8" s="1"/>
  <c r="C655" i="8"/>
  <c r="I655" i="8" s="1"/>
  <c r="J655" i="8" s="1"/>
  <c r="N654" i="8"/>
  <c r="D654" i="8"/>
  <c r="C654" i="8"/>
  <c r="I654" i="8" s="1"/>
  <c r="J654" i="8" s="1"/>
  <c r="N653" i="8"/>
  <c r="D653" i="8"/>
  <c r="R653" i="8" s="1"/>
  <c r="C653" i="8"/>
  <c r="I653" i="8" s="1"/>
  <c r="J653" i="8" s="1"/>
  <c r="K653" i="8" s="1"/>
  <c r="N652" i="8"/>
  <c r="D652" i="8"/>
  <c r="R652" i="8" s="1"/>
  <c r="C652" i="8"/>
  <c r="I652" i="8" s="1"/>
  <c r="J652" i="8" s="1"/>
  <c r="K652" i="8" s="1"/>
  <c r="L652" i="8" s="1"/>
  <c r="N651" i="8"/>
  <c r="D651" i="8"/>
  <c r="C651" i="8"/>
  <c r="I651" i="8" s="1"/>
  <c r="N650" i="8"/>
  <c r="D650" i="8"/>
  <c r="C650" i="8"/>
  <c r="I650" i="8" s="1"/>
  <c r="N649" i="8"/>
  <c r="I649" i="8"/>
  <c r="D649" i="8"/>
  <c r="R649" i="8" s="1"/>
  <c r="C649" i="8"/>
  <c r="N648" i="8"/>
  <c r="D648" i="8"/>
  <c r="C648" i="8"/>
  <c r="I648" i="8" s="1"/>
  <c r="J648" i="8" s="1"/>
  <c r="K648" i="8" s="1"/>
  <c r="L648" i="8" s="1"/>
  <c r="M648" i="8" s="1"/>
  <c r="N647" i="8"/>
  <c r="D647" i="8"/>
  <c r="C647" i="8"/>
  <c r="I647" i="8" s="1"/>
  <c r="N646" i="8"/>
  <c r="D646" i="8"/>
  <c r="C646" i="8"/>
  <c r="I646" i="8" s="1"/>
  <c r="N645" i="8"/>
  <c r="D645" i="8"/>
  <c r="R645" i="8" s="1"/>
  <c r="C645" i="8"/>
  <c r="I645" i="8" s="1"/>
  <c r="J645" i="8" s="1"/>
  <c r="N644" i="8"/>
  <c r="D644" i="8"/>
  <c r="C644" i="8"/>
  <c r="I644" i="8" s="1"/>
  <c r="N643" i="8"/>
  <c r="D643" i="8"/>
  <c r="R643" i="8" s="1"/>
  <c r="C643" i="8"/>
  <c r="I643" i="8" s="1"/>
  <c r="N642" i="8"/>
  <c r="D642" i="8"/>
  <c r="C642" i="8"/>
  <c r="I642" i="8" s="1"/>
  <c r="N641" i="8"/>
  <c r="D641" i="8"/>
  <c r="C641" i="8"/>
  <c r="I641" i="8" s="1"/>
  <c r="N640" i="8"/>
  <c r="D640" i="8"/>
  <c r="R640" i="8" s="1"/>
  <c r="C640" i="8"/>
  <c r="I640" i="8" s="1"/>
  <c r="J640" i="8" s="1"/>
  <c r="N639" i="8"/>
  <c r="D639" i="8"/>
  <c r="O639" i="8" s="1"/>
  <c r="C639" i="8"/>
  <c r="I639" i="8" s="1"/>
  <c r="J639" i="8" s="1"/>
  <c r="K639" i="8" s="1"/>
  <c r="L639" i="8" s="1"/>
  <c r="M639" i="8" s="1"/>
  <c r="N638" i="8"/>
  <c r="I638" i="8"/>
  <c r="D638" i="8"/>
  <c r="R638" i="8" s="1"/>
  <c r="C638" i="8"/>
  <c r="N637" i="8"/>
  <c r="D637" i="8"/>
  <c r="R637" i="8" s="1"/>
  <c r="C637" i="8"/>
  <c r="I637" i="8" s="1"/>
  <c r="N636" i="8"/>
  <c r="D636" i="8"/>
  <c r="C636" i="8"/>
  <c r="I636" i="8" s="1"/>
  <c r="J636" i="8" s="1"/>
  <c r="K636" i="8" s="1"/>
  <c r="L636" i="8" s="1"/>
  <c r="N635" i="8"/>
  <c r="D635" i="8"/>
  <c r="C635" i="8"/>
  <c r="I635" i="8" s="1"/>
  <c r="N634" i="8"/>
  <c r="D634" i="8"/>
  <c r="C634" i="8"/>
  <c r="I634" i="8" s="1"/>
  <c r="N633" i="8"/>
  <c r="D633" i="8"/>
  <c r="R633" i="8" s="1"/>
  <c r="C633" i="8"/>
  <c r="I633" i="8" s="1"/>
  <c r="J633" i="8" s="1"/>
  <c r="K633" i="8" s="1"/>
  <c r="L633" i="8" s="1"/>
  <c r="M633" i="8" s="1"/>
  <c r="N632" i="8"/>
  <c r="D632" i="8"/>
  <c r="R632" i="8" s="1"/>
  <c r="C632" i="8"/>
  <c r="I632" i="8" s="1"/>
  <c r="J632" i="8" s="1"/>
  <c r="K632" i="8" s="1"/>
  <c r="N631" i="8"/>
  <c r="D631" i="8"/>
  <c r="C631" i="8"/>
  <c r="I631" i="8" s="1"/>
  <c r="J631" i="8" s="1"/>
  <c r="K631" i="8" s="1"/>
  <c r="Q630" i="8"/>
  <c r="N630" i="8"/>
  <c r="D630" i="8"/>
  <c r="C630" i="8"/>
  <c r="I630" i="8" s="1"/>
  <c r="N629" i="8"/>
  <c r="D629" i="8"/>
  <c r="C629" i="8"/>
  <c r="I629" i="8" s="1"/>
  <c r="J629" i="8" s="1"/>
  <c r="N628" i="8"/>
  <c r="D628" i="8"/>
  <c r="R628" i="8" s="1"/>
  <c r="C628" i="8"/>
  <c r="I628" i="8" s="1"/>
  <c r="J628" i="8" s="1"/>
  <c r="N627" i="8"/>
  <c r="D627" i="8"/>
  <c r="C627" i="8"/>
  <c r="I627" i="8" s="1"/>
  <c r="R626" i="8"/>
  <c r="O626" i="8"/>
  <c r="N626" i="8"/>
  <c r="Q626" i="8" s="1"/>
  <c r="D626" i="8"/>
  <c r="C626" i="8"/>
  <c r="I626" i="8" s="1"/>
  <c r="J626" i="8" s="1"/>
  <c r="K626" i="8" s="1"/>
  <c r="L626" i="8" s="1"/>
  <c r="N625" i="8"/>
  <c r="D625" i="8"/>
  <c r="R625" i="8" s="1"/>
  <c r="C625" i="8"/>
  <c r="I625" i="8" s="1"/>
  <c r="N624" i="8"/>
  <c r="D624" i="8"/>
  <c r="C624" i="8"/>
  <c r="I624" i="8" s="1"/>
  <c r="N623" i="8"/>
  <c r="D623" i="8"/>
  <c r="R623" i="8" s="1"/>
  <c r="C623" i="8"/>
  <c r="I623" i="8" s="1"/>
  <c r="N622" i="8"/>
  <c r="D622" i="8"/>
  <c r="R622" i="8" s="1"/>
  <c r="C622" i="8"/>
  <c r="I622" i="8" s="1"/>
  <c r="J622" i="8" s="1"/>
  <c r="K622" i="8" s="1"/>
  <c r="N621" i="8"/>
  <c r="D621" i="8"/>
  <c r="R621" i="8" s="1"/>
  <c r="C621" i="8"/>
  <c r="I621" i="8" s="1"/>
  <c r="N620" i="8"/>
  <c r="D620" i="8"/>
  <c r="R620" i="8" s="1"/>
  <c r="C620" i="8"/>
  <c r="I620" i="8" s="1"/>
  <c r="J620" i="8" s="1"/>
  <c r="K620" i="8" s="1"/>
  <c r="N619" i="8"/>
  <c r="D619" i="8"/>
  <c r="R619" i="8" s="1"/>
  <c r="C619" i="8"/>
  <c r="I619" i="8" s="1"/>
  <c r="J619" i="8" s="1"/>
  <c r="K619" i="8" s="1"/>
  <c r="N618" i="8"/>
  <c r="D618" i="8"/>
  <c r="R618" i="8" s="1"/>
  <c r="C618" i="8"/>
  <c r="I618" i="8" s="1"/>
  <c r="N617" i="8"/>
  <c r="D617" i="8"/>
  <c r="C617" i="8"/>
  <c r="I617" i="8" s="1"/>
  <c r="J617" i="8" s="1"/>
  <c r="K617" i="8" s="1"/>
  <c r="N616" i="8"/>
  <c r="D616" i="8"/>
  <c r="R616" i="8" s="1"/>
  <c r="C616" i="8"/>
  <c r="I616" i="8" s="1"/>
  <c r="N615" i="8"/>
  <c r="Q615" i="8" s="1"/>
  <c r="D615" i="8"/>
  <c r="R615" i="8" s="1"/>
  <c r="C615" i="8"/>
  <c r="I615" i="8" s="1"/>
  <c r="N614" i="8"/>
  <c r="D614" i="8"/>
  <c r="C614" i="8"/>
  <c r="I614" i="8" s="1"/>
  <c r="J614" i="8" s="1"/>
  <c r="N613" i="8"/>
  <c r="D613" i="8"/>
  <c r="R613" i="8" s="1"/>
  <c r="C613" i="8"/>
  <c r="I613" i="8" s="1"/>
  <c r="N612" i="8"/>
  <c r="D612" i="8"/>
  <c r="C612" i="8"/>
  <c r="I612" i="8" s="1"/>
  <c r="N611" i="8"/>
  <c r="D611" i="8"/>
  <c r="R611" i="8" s="1"/>
  <c r="C611" i="8"/>
  <c r="I611" i="8" s="1"/>
  <c r="J611" i="8" s="1"/>
  <c r="N610" i="8"/>
  <c r="D610" i="8"/>
  <c r="C610" i="8"/>
  <c r="I610" i="8" s="1"/>
  <c r="J610" i="8" s="1"/>
  <c r="K610" i="8" s="1"/>
  <c r="N609" i="8"/>
  <c r="D609" i="8"/>
  <c r="R609" i="8" s="1"/>
  <c r="C609" i="8"/>
  <c r="I609" i="8" s="1"/>
  <c r="J609" i="8" s="1"/>
  <c r="K609" i="8" s="1"/>
  <c r="L609" i="8" s="1"/>
  <c r="M609" i="8" s="1"/>
  <c r="N608" i="8"/>
  <c r="D608" i="8"/>
  <c r="C608" i="8"/>
  <c r="I608" i="8" s="1"/>
  <c r="N607" i="8"/>
  <c r="D607" i="8"/>
  <c r="R607" i="8" s="1"/>
  <c r="C607" i="8"/>
  <c r="I607" i="8" s="1"/>
  <c r="N606" i="8"/>
  <c r="D606" i="8"/>
  <c r="R606" i="8" s="1"/>
  <c r="C606" i="8"/>
  <c r="I606" i="8" s="1"/>
  <c r="J606" i="8" s="1"/>
  <c r="K606" i="8" s="1"/>
  <c r="P605" i="8"/>
  <c r="N605" i="8"/>
  <c r="O605" i="8" s="1"/>
  <c r="D605" i="8"/>
  <c r="C605" i="8"/>
  <c r="I605" i="8" s="1"/>
  <c r="J605" i="8" s="1"/>
  <c r="N604" i="8"/>
  <c r="D604" i="8"/>
  <c r="R604" i="8" s="1"/>
  <c r="C604" i="8"/>
  <c r="I604" i="8" s="1"/>
  <c r="N603" i="8"/>
  <c r="D603" i="8"/>
  <c r="C603" i="8"/>
  <c r="I603" i="8" s="1"/>
  <c r="J603" i="8" s="1"/>
  <c r="K603" i="8" s="1"/>
  <c r="L603" i="8" s="1"/>
  <c r="M603" i="8" s="1"/>
  <c r="N602" i="8"/>
  <c r="D602" i="8"/>
  <c r="R602" i="8" s="1"/>
  <c r="C602" i="8"/>
  <c r="I602" i="8" s="1"/>
  <c r="J602" i="8" s="1"/>
  <c r="N601" i="8"/>
  <c r="D601" i="8"/>
  <c r="R601" i="8" s="1"/>
  <c r="C601" i="8"/>
  <c r="I601" i="8" s="1"/>
  <c r="J601" i="8" s="1"/>
  <c r="N600" i="8"/>
  <c r="D600" i="8"/>
  <c r="R600" i="8" s="1"/>
  <c r="C600" i="8"/>
  <c r="I600" i="8" s="1"/>
  <c r="J600" i="8" s="1"/>
  <c r="K600" i="8" s="1"/>
  <c r="N599" i="8"/>
  <c r="D599" i="8"/>
  <c r="C599" i="8"/>
  <c r="I599" i="8" s="1"/>
  <c r="J599" i="8" s="1"/>
  <c r="K599" i="8" s="1"/>
  <c r="N598" i="8"/>
  <c r="D598" i="8"/>
  <c r="C598" i="8"/>
  <c r="I598" i="8" s="1"/>
  <c r="J598" i="8" s="1"/>
  <c r="N597" i="8"/>
  <c r="D597" i="8"/>
  <c r="R597" i="8" s="1"/>
  <c r="C597" i="8"/>
  <c r="I597" i="8" s="1"/>
  <c r="N596" i="8"/>
  <c r="D596" i="8"/>
  <c r="R596" i="8" s="1"/>
  <c r="C596" i="8"/>
  <c r="I596" i="8" s="1"/>
  <c r="J596" i="8" s="1"/>
  <c r="K596" i="8" s="1"/>
  <c r="N595" i="8"/>
  <c r="D595" i="8"/>
  <c r="C595" i="8"/>
  <c r="I595" i="8" s="1"/>
  <c r="N594" i="8"/>
  <c r="J594" i="8"/>
  <c r="K594" i="8" s="1"/>
  <c r="L594" i="8" s="1"/>
  <c r="D594" i="8"/>
  <c r="R594" i="8" s="1"/>
  <c r="C594" i="8"/>
  <c r="I594" i="8" s="1"/>
  <c r="N593" i="8"/>
  <c r="D593" i="8"/>
  <c r="C593" i="8"/>
  <c r="I593" i="8" s="1"/>
  <c r="J593" i="8" s="1"/>
  <c r="N592" i="8"/>
  <c r="D592" i="8"/>
  <c r="R592" i="8" s="1"/>
  <c r="C592" i="8"/>
  <c r="I592" i="8" s="1"/>
  <c r="J592" i="8" s="1"/>
  <c r="K592" i="8" s="1"/>
  <c r="N591" i="8"/>
  <c r="J591" i="8"/>
  <c r="D591" i="8"/>
  <c r="R591" i="8" s="1"/>
  <c r="C591" i="8"/>
  <c r="I591" i="8" s="1"/>
  <c r="N590" i="8"/>
  <c r="D590" i="8"/>
  <c r="R590" i="8" s="1"/>
  <c r="C590" i="8"/>
  <c r="I590" i="8" s="1"/>
  <c r="J590" i="8" s="1"/>
  <c r="K590" i="8" s="1"/>
  <c r="L590" i="8" s="1"/>
  <c r="M590" i="8" s="1"/>
  <c r="N589" i="8"/>
  <c r="D589" i="8"/>
  <c r="R589" i="8" s="1"/>
  <c r="C589" i="8"/>
  <c r="I589" i="8" s="1"/>
  <c r="N588" i="8"/>
  <c r="D588" i="8"/>
  <c r="R588" i="8" s="1"/>
  <c r="C588" i="8"/>
  <c r="I588" i="8" s="1"/>
  <c r="N587" i="8"/>
  <c r="D587" i="8"/>
  <c r="C587" i="8"/>
  <c r="I587" i="8" s="1"/>
  <c r="J587" i="8" s="1"/>
  <c r="N586" i="8"/>
  <c r="D586" i="8"/>
  <c r="R586" i="8" s="1"/>
  <c r="C586" i="8"/>
  <c r="I586" i="8" s="1"/>
  <c r="J586" i="8" s="1"/>
  <c r="N585" i="8"/>
  <c r="Q585" i="8" s="1"/>
  <c r="D585" i="8"/>
  <c r="R585" i="8" s="1"/>
  <c r="C585" i="8"/>
  <c r="I585" i="8" s="1"/>
  <c r="N584" i="8"/>
  <c r="D584" i="8"/>
  <c r="P584" i="8" s="1"/>
  <c r="C584" i="8"/>
  <c r="I584" i="8" s="1"/>
  <c r="N583" i="8"/>
  <c r="D583" i="8"/>
  <c r="R583" i="8" s="1"/>
  <c r="C583" i="8"/>
  <c r="I583" i="8" s="1"/>
  <c r="J583" i="8" s="1"/>
  <c r="K583" i="8" s="1"/>
  <c r="N582" i="8"/>
  <c r="D582" i="8"/>
  <c r="R582" i="8" s="1"/>
  <c r="C582" i="8"/>
  <c r="I582" i="8" s="1"/>
  <c r="N581" i="8"/>
  <c r="D581" i="8"/>
  <c r="C581" i="8"/>
  <c r="I581" i="8" s="1"/>
  <c r="N580" i="8"/>
  <c r="D580" i="8"/>
  <c r="C580" i="8"/>
  <c r="I580" i="8" s="1"/>
  <c r="N579" i="8"/>
  <c r="D579" i="8"/>
  <c r="R579" i="8" s="1"/>
  <c r="C579" i="8"/>
  <c r="I579" i="8" s="1"/>
  <c r="N578" i="8"/>
  <c r="D578" i="8"/>
  <c r="R578" i="8" s="1"/>
  <c r="C578" i="8"/>
  <c r="I578" i="8" s="1"/>
  <c r="R577" i="8"/>
  <c r="N577" i="8"/>
  <c r="D577" i="8"/>
  <c r="C577" i="8"/>
  <c r="I577" i="8" s="1"/>
  <c r="N576" i="8"/>
  <c r="D576" i="8"/>
  <c r="C576" i="8"/>
  <c r="I576" i="8" s="1"/>
  <c r="J576" i="8" s="1"/>
  <c r="K576" i="8" s="1"/>
  <c r="L576" i="8" s="1"/>
  <c r="M576" i="8" s="1"/>
  <c r="N575" i="8"/>
  <c r="D575" i="8"/>
  <c r="R575" i="8" s="1"/>
  <c r="C575" i="8"/>
  <c r="I575" i="8" s="1"/>
  <c r="N574" i="8"/>
  <c r="D574" i="8"/>
  <c r="R574" i="8" s="1"/>
  <c r="C574" i="8"/>
  <c r="I574" i="8" s="1"/>
  <c r="J574" i="8" s="1"/>
  <c r="K574" i="8" s="1"/>
  <c r="L574" i="8" s="1"/>
  <c r="N573" i="8"/>
  <c r="D573" i="8"/>
  <c r="R573" i="8" s="1"/>
  <c r="C573" i="8"/>
  <c r="I573" i="8" s="1"/>
  <c r="N572" i="8"/>
  <c r="D572" i="8"/>
  <c r="R572" i="8" s="1"/>
  <c r="C572" i="8"/>
  <c r="I572" i="8" s="1"/>
  <c r="N571" i="8"/>
  <c r="D571" i="8"/>
  <c r="R571" i="8" s="1"/>
  <c r="C571" i="8"/>
  <c r="I571" i="8" s="1"/>
  <c r="J571" i="8" s="1"/>
  <c r="K571" i="8" s="1"/>
  <c r="N570" i="8"/>
  <c r="D570" i="8"/>
  <c r="R570" i="8" s="1"/>
  <c r="C570" i="8"/>
  <c r="I570" i="8" s="1"/>
  <c r="N569" i="8"/>
  <c r="D569" i="8"/>
  <c r="C569" i="8"/>
  <c r="I569" i="8" s="1"/>
  <c r="N568" i="8"/>
  <c r="D568" i="8"/>
  <c r="R568" i="8" s="1"/>
  <c r="C568" i="8"/>
  <c r="I568" i="8" s="1"/>
  <c r="J568" i="8" s="1"/>
  <c r="N567" i="8"/>
  <c r="D567" i="8"/>
  <c r="R567" i="8" s="1"/>
  <c r="C567" i="8"/>
  <c r="I567" i="8" s="1"/>
  <c r="N566" i="8"/>
  <c r="Q566" i="8" s="1"/>
  <c r="D566" i="8"/>
  <c r="R566" i="8" s="1"/>
  <c r="C566" i="8"/>
  <c r="I566" i="8" s="1"/>
  <c r="N565" i="8"/>
  <c r="D565" i="8"/>
  <c r="R565" i="8" s="1"/>
  <c r="C565" i="8"/>
  <c r="I565" i="8" s="1"/>
  <c r="N564" i="8"/>
  <c r="D564" i="8"/>
  <c r="R564" i="8" s="1"/>
  <c r="C564" i="8"/>
  <c r="I564" i="8" s="1"/>
  <c r="J564" i="8" s="1"/>
  <c r="K564" i="8" s="1"/>
  <c r="L564" i="8" s="1"/>
  <c r="M564" i="8" s="1"/>
  <c r="N563" i="8"/>
  <c r="D563" i="8"/>
  <c r="R563" i="8" s="1"/>
  <c r="C563" i="8"/>
  <c r="I563" i="8" s="1"/>
  <c r="N562" i="8"/>
  <c r="D562" i="8"/>
  <c r="C562" i="8"/>
  <c r="I562" i="8" s="1"/>
  <c r="N561" i="8"/>
  <c r="D561" i="8"/>
  <c r="R561" i="8" s="1"/>
  <c r="C561" i="8"/>
  <c r="I561" i="8" s="1"/>
  <c r="J561" i="8" s="1"/>
  <c r="K561" i="8" s="1"/>
  <c r="N560" i="8"/>
  <c r="D560" i="8"/>
  <c r="R560" i="8" s="1"/>
  <c r="C560" i="8"/>
  <c r="I560" i="8" s="1"/>
  <c r="N559" i="8"/>
  <c r="D559" i="8"/>
  <c r="R559" i="8" s="1"/>
  <c r="C559" i="8"/>
  <c r="I559" i="8" s="1"/>
  <c r="J559" i="8" s="1"/>
  <c r="N558" i="8"/>
  <c r="D558" i="8"/>
  <c r="C558" i="8"/>
  <c r="I558" i="8" s="1"/>
  <c r="N557" i="8"/>
  <c r="D557" i="8"/>
  <c r="R557" i="8" s="1"/>
  <c r="C557" i="8"/>
  <c r="I557" i="8" s="1"/>
  <c r="N556" i="8"/>
  <c r="D556" i="8"/>
  <c r="R556" i="8" s="1"/>
  <c r="C556" i="8"/>
  <c r="I556" i="8" s="1"/>
  <c r="J556" i="8" s="1"/>
  <c r="K556" i="8" s="1"/>
  <c r="L556" i="8" s="1"/>
  <c r="N555" i="8"/>
  <c r="D555" i="8"/>
  <c r="R555" i="8" s="1"/>
  <c r="C555" i="8"/>
  <c r="I555" i="8" s="1"/>
  <c r="N554" i="8"/>
  <c r="D554" i="8"/>
  <c r="C554" i="8"/>
  <c r="I554" i="8" s="1"/>
  <c r="N553" i="8"/>
  <c r="D553" i="8"/>
  <c r="C553" i="8"/>
  <c r="I553" i="8" s="1"/>
  <c r="J553" i="8" s="1"/>
  <c r="N552" i="8"/>
  <c r="D552" i="8"/>
  <c r="R552" i="8" s="1"/>
  <c r="C552" i="8"/>
  <c r="I552" i="8" s="1"/>
  <c r="N551" i="8"/>
  <c r="D551" i="8"/>
  <c r="R551" i="8" s="1"/>
  <c r="C551" i="8"/>
  <c r="I551" i="8" s="1"/>
  <c r="N550" i="8"/>
  <c r="D550" i="8"/>
  <c r="C550" i="8"/>
  <c r="I550" i="8" s="1"/>
  <c r="N549" i="8"/>
  <c r="I549" i="8"/>
  <c r="J549" i="8" s="1"/>
  <c r="D549" i="8"/>
  <c r="C549" i="8"/>
  <c r="N548" i="8"/>
  <c r="D548" i="8"/>
  <c r="C548" i="8"/>
  <c r="I548" i="8" s="1"/>
  <c r="N547" i="8"/>
  <c r="D547" i="8"/>
  <c r="C547" i="8"/>
  <c r="I547" i="8" s="1"/>
  <c r="N546" i="8"/>
  <c r="D546" i="8"/>
  <c r="C546" i="8"/>
  <c r="I546" i="8" s="1"/>
  <c r="N545" i="8"/>
  <c r="D545" i="8"/>
  <c r="R545" i="8" s="1"/>
  <c r="C545" i="8"/>
  <c r="I545" i="8" s="1"/>
  <c r="N544" i="8"/>
  <c r="D544" i="8"/>
  <c r="C544" i="8"/>
  <c r="I544" i="8" s="1"/>
  <c r="J544" i="8" s="1"/>
  <c r="P543" i="8"/>
  <c r="N543" i="8"/>
  <c r="D543" i="8"/>
  <c r="C543" i="8"/>
  <c r="I543" i="8" s="1"/>
  <c r="N542" i="8"/>
  <c r="D542" i="8"/>
  <c r="R542" i="8" s="1"/>
  <c r="C542" i="8"/>
  <c r="I542" i="8" s="1"/>
  <c r="J542" i="8" s="1"/>
  <c r="N541" i="8"/>
  <c r="D541" i="8"/>
  <c r="R541" i="8" s="1"/>
  <c r="C541" i="8"/>
  <c r="I541" i="8" s="1"/>
  <c r="N540" i="8"/>
  <c r="D540" i="8"/>
  <c r="P540" i="8" s="1"/>
  <c r="C540" i="8"/>
  <c r="I540" i="8" s="1"/>
  <c r="N539" i="8"/>
  <c r="D539" i="8"/>
  <c r="R539" i="8" s="1"/>
  <c r="C539" i="8"/>
  <c r="I539" i="8" s="1"/>
  <c r="J539" i="8" s="1"/>
  <c r="N538" i="8"/>
  <c r="D538" i="8"/>
  <c r="R538" i="8" s="1"/>
  <c r="C538" i="8"/>
  <c r="I538" i="8" s="1"/>
  <c r="J538" i="8" s="1"/>
  <c r="N537" i="8"/>
  <c r="D537" i="8"/>
  <c r="C537" i="8"/>
  <c r="I537" i="8" s="1"/>
  <c r="N536" i="8"/>
  <c r="D536" i="8"/>
  <c r="R536" i="8" s="1"/>
  <c r="C536" i="8"/>
  <c r="I536" i="8" s="1"/>
  <c r="J536" i="8" s="1"/>
  <c r="N535" i="8"/>
  <c r="O535" i="8" s="1"/>
  <c r="D535" i="8"/>
  <c r="R535" i="8" s="1"/>
  <c r="C535" i="8"/>
  <c r="I535" i="8" s="1"/>
  <c r="N534" i="8"/>
  <c r="D534" i="8"/>
  <c r="R534" i="8" s="1"/>
  <c r="C534" i="8"/>
  <c r="I534" i="8" s="1"/>
  <c r="J534" i="8" s="1"/>
  <c r="K534" i="8" s="1"/>
  <c r="L534" i="8" s="1"/>
  <c r="M534" i="8" s="1"/>
  <c r="N533" i="8"/>
  <c r="D533" i="8"/>
  <c r="R533" i="8" s="1"/>
  <c r="C533" i="8"/>
  <c r="I533" i="8" s="1"/>
  <c r="N532" i="8"/>
  <c r="D532" i="8"/>
  <c r="R532" i="8" s="1"/>
  <c r="C532" i="8"/>
  <c r="I532" i="8" s="1"/>
  <c r="J532" i="8" s="1"/>
  <c r="N531" i="8"/>
  <c r="D531" i="8"/>
  <c r="R531" i="8" s="1"/>
  <c r="C531" i="8"/>
  <c r="I531" i="8" s="1"/>
  <c r="N530" i="8"/>
  <c r="D530" i="8"/>
  <c r="R530" i="8" s="1"/>
  <c r="C530" i="8"/>
  <c r="I530" i="8" s="1"/>
  <c r="N529" i="8"/>
  <c r="D529" i="8"/>
  <c r="R529" i="8" s="1"/>
  <c r="C529" i="8"/>
  <c r="I529" i="8" s="1"/>
  <c r="J529" i="8" s="1"/>
  <c r="K529" i="8" s="1"/>
  <c r="N528" i="8"/>
  <c r="D528" i="8"/>
  <c r="C528" i="8"/>
  <c r="I528" i="8" s="1"/>
  <c r="N527" i="8"/>
  <c r="D527" i="8"/>
  <c r="R527" i="8" s="1"/>
  <c r="C527" i="8"/>
  <c r="I527" i="8" s="1"/>
  <c r="J527" i="8" s="1"/>
  <c r="N526" i="8"/>
  <c r="D526" i="8"/>
  <c r="C526" i="8"/>
  <c r="I526" i="8" s="1"/>
  <c r="N525" i="8"/>
  <c r="D525" i="8"/>
  <c r="R525" i="8" s="1"/>
  <c r="C525" i="8"/>
  <c r="I525" i="8" s="1"/>
  <c r="N524" i="8"/>
  <c r="D524" i="8"/>
  <c r="R524" i="8" s="1"/>
  <c r="C524" i="8"/>
  <c r="I524" i="8" s="1"/>
  <c r="J524" i="8" s="1"/>
  <c r="N523" i="8"/>
  <c r="D523" i="8"/>
  <c r="C523" i="8"/>
  <c r="I523" i="8" s="1"/>
  <c r="J523" i="8" s="1"/>
  <c r="N522" i="8"/>
  <c r="D522" i="8"/>
  <c r="R522" i="8" s="1"/>
  <c r="C522" i="8"/>
  <c r="I522" i="8" s="1"/>
  <c r="N521" i="8"/>
  <c r="D521" i="8"/>
  <c r="C521" i="8"/>
  <c r="I521" i="8" s="1"/>
  <c r="N520" i="8"/>
  <c r="Q520" i="8" s="1"/>
  <c r="D520" i="8"/>
  <c r="C520" i="8"/>
  <c r="I520" i="8" s="1"/>
  <c r="J520" i="8" s="1"/>
  <c r="K520" i="8" s="1"/>
  <c r="L520" i="8" s="1"/>
  <c r="M520" i="8" s="1"/>
  <c r="N519" i="8"/>
  <c r="D519" i="8"/>
  <c r="R519" i="8" s="1"/>
  <c r="C519" i="8"/>
  <c r="I519" i="8" s="1"/>
  <c r="N518" i="8"/>
  <c r="D518" i="8"/>
  <c r="R518" i="8" s="1"/>
  <c r="C518" i="8"/>
  <c r="I518" i="8" s="1"/>
  <c r="N517" i="8"/>
  <c r="D517" i="8"/>
  <c r="R517" i="8" s="1"/>
  <c r="C517" i="8"/>
  <c r="I517" i="8" s="1"/>
  <c r="J517" i="8" s="1"/>
  <c r="N516" i="8"/>
  <c r="D516" i="8"/>
  <c r="C516" i="8"/>
  <c r="I516" i="8" s="1"/>
  <c r="J516" i="8" s="1"/>
  <c r="K516" i="8" s="1"/>
  <c r="L516" i="8" s="1"/>
  <c r="N515" i="8"/>
  <c r="D515" i="8"/>
  <c r="C515" i="8"/>
  <c r="I515" i="8" s="1"/>
  <c r="J515" i="8" s="1"/>
  <c r="N514" i="8"/>
  <c r="D514" i="8"/>
  <c r="O514" i="8" s="1"/>
  <c r="C514" i="8"/>
  <c r="I514" i="8" s="1"/>
  <c r="J514" i="8" s="1"/>
  <c r="N513" i="8"/>
  <c r="D513" i="8"/>
  <c r="R513" i="8" s="1"/>
  <c r="C513" i="8"/>
  <c r="I513" i="8" s="1"/>
  <c r="N512" i="8"/>
  <c r="P512" i="8" s="1"/>
  <c r="D512" i="8"/>
  <c r="C512" i="8"/>
  <c r="I512" i="8" s="1"/>
  <c r="N511" i="8"/>
  <c r="D511" i="8"/>
  <c r="R511" i="8" s="1"/>
  <c r="C511" i="8"/>
  <c r="I511" i="8" s="1"/>
  <c r="N510" i="8"/>
  <c r="D510" i="8"/>
  <c r="C510" i="8"/>
  <c r="I510" i="8" s="1"/>
  <c r="J510" i="8" s="1"/>
  <c r="K510" i="8" s="1"/>
  <c r="L510" i="8" s="1"/>
  <c r="M510" i="8" s="1"/>
  <c r="N509" i="8"/>
  <c r="J509" i="8"/>
  <c r="K509" i="8" s="1"/>
  <c r="D509" i="8"/>
  <c r="R509" i="8" s="1"/>
  <c r="C509" i="8"/>
  <c r="I509" i="8" s="1"/>
  <c r="N508" i="8"/>
  <c r="D508" i="8"/>
  <c r="C508" i="8"/>
  <c r="I508" i="8" s="1"/>
  <c r="J508" i="8" s="1"/>
  <c r="K508" i="8" s="1"/>
  <c r="N507" i="8"/>
  <c r="D507" i="8"/>
  <c r="R507" i="8" s="1"/>
  <c r="C507" i="8"/>
  <c r="I507" i="8" s="1"/>
  <c r="J507" i="8" s="1"/>
  <c r="K507" i="8" s="1"/>
  <c r="N506" i="8"/>
  <c r="D506" i="8"/>
  <c r="R506" i="8" s="1"/>
  <c r="C506" i="8"/>
  <c r="I506" i="8" s="1"/>
  <c r="J506" i="8" s="1"/>
  <c r="R505" i="8"/>
  <c r="N505" i="8"/>
  <c r="Q505" i="8" s="1"/>
  <c r="D505" i="8"/>
  <c r="C505" i="8"/>
  <c r="I505" i="8" s="1"/>
  <c r="J505" i="8" s="1"/>
  <c r="K505" i="8" s="1"/>
  <c r="N504" i="8"/>
  <c r="D504" i="8"/>
  <c r="R504" i="8" s="1"/>
  <c r="C504" i="8"/>
  <c r="I504" i="8" s="1"/>
  <c r="J504" i="8" s="1"/>
  <c r="N503" i="8"/>
  <c r="D503" i="8"/>
  <c r="R503" i="8" s="1"/>
  <c r="C503" i="8"/>
  <c r="I503" i="8" s="1"/>
  <c r="J503" i="8" s="1"/>
  <c r="K503" i="8" s="1"/>
  <c r="L503" i="8" s="1"/>
  <c r="M503" i="8" s="1"/>
  <c r="N502" i="8"/>
  <c r="D502" i="8"/>
  <c r="R502" i="8" s="1"/>
  <c r="C502" i="8"/>
  <c r="I502" i="8" s="1"/>
  <c r="J502" i="8" s="1"/>
  <c r="K502" i="8" s="1"/>
  <c r="N501" i="8"/>
  <c r="D501" i="8"/>
  <c r="C501" i="8"/>
  <c r="I501" i="8" s="1"/>
  <c r="N500" i="8"/>
  <c r="D500" i="8"/>
  <c r="C500" i="8"/>
  <c r="I500" i="8" s="1"/>
  <c r="N499" i="8"/>
  <c r="D499" i="8"/>
  <c r="R499" i="8" s="1"/>
  <c r="C499" i="8"/>
  <c r="I499" i="8" s="1"/>
  <c r="N498" i="8"/>
  <c r="D498" i="8"/>
  <c r="R498" i="8" s="1"/>
  <c r="C498" i="8"/>
  <c r="I498" i="8" s="1"/>
  <c r="N497" i="8"/>
  <c r="D497" i="8"/>
  <c r="R497" i="8" s="1"/>
  <c r="C497" i="8"/>
  <c r="I497" i="8" s="1"/>
  <c r="J497" i="8" s="1"/>
  <c r="N496" i="8"/>
  <c r="D496" i="8"/>
  <c r="R496" i="8" s="1"/>
  <c r="C496" i="8"/>
  <c r="I496" i="8" s="1"/>
  <c r="J496" i="8" s="1"/>
  <c r="K496" i="8" s="1"/>
  <c r="L496" i="8" s="1"/>
  <c r="M496" i="8" s="1"/>
  <c r="N495" i="8"/>
  <c r="D495" i="8"/>
  <c r="R495" i="8" s="1"/>
  <c r="C495" i="8"/>
  <c r="I495" i="8" s="1"/>
  <c r="N494" i="8"/>
  <c r="D494" i="8"/>
  <c r="P494" i="8" s="1"/>
  <c r="C494" i="8"/>
  <c r="I494" i="8" s="1"/>
  <c r="N493" i="8"/>
  <c r="D493" i="8"/>
  <c r="R493" i="8" s="1"/>
  <c r="C493" i="8"/>
  <c r="I493" i="8" s="1"/>
  <c r="N492" i="8"/>
  <c r="D492" i="8"/>
  <c r="R492" i="8" s="1"/>
  <c r="C492" i="8"/>
  <c r="I492" i="8" s="1"/>
  <c r="J492" i="8" s="1"/>
  <c r="K492" i="8" s="1"/>
  <c r="L492" i="8" s="1"/>
  <c r="N491" i="8"/>
  <c r="D491" i="8"/>
  <c r="C491" i="8"/>
  <c r="I491" i="8" s="1"/>
  <c r="N490" i="8"/>
  <c r="D490" i="8"/>
  <c r="C490" i="8"/>
  <c r="I490" i="8" s="1"/>
  <c r="N489" i="8"/>
  <c r="D489" i="8"/>
  <c r="R489" i="8" s="1"/>
  <c r="C489" i="8"/>
  <c r="I489" i="8" s="1"/>
  <c r="N488" i="8"/>
  <c r="D488" i="8"/>
  <c r="C488" i="8"/>
  <c r="I488" i="8" s="1"/>
  <c r="J488" i="8" s="1"/>
  <c r="K488" i="8" s="1"/>
  <c r="L488" i="8" s="1"/>
  <c r="N487" i="8"/>
  <c r="D487" i="8"/>
  <c r="R487" i="8" s="1"/>
  <c r="C487" i="8"/>
  <c r="I487" i="8" s="1"/>
  <c r="N486" i="8"/>
  <c r="P486" i="8" s="1"/>
  <c r="D486" i="8"/>
  <c r="R486" i="8" s="1"/>
  <c r="C486" i="8"/>
  <c r="I486" i="8" s="1"/>
  <c r="N485" i="8"/>
  <c r="D485" i="8"/>
  <c r="P485" i="8" s="1"/>
  <c r="C485" i="8"/>
  <c r="I485" i="8" s="1"/>
  <c r="J485" i="8" s="1"/>
  <c r="N484" i="8"/>
  <c r="D484" i="8"/>
  <c r="C484" i="8"/>
  <c r="I484" i="8" s="1"/>
  <c r="N483" i="8"/>
  <c r="D483" i="8"/>
  <c r="R483" i="8" s="1"/>
  <c r="C483" i="8"/>
  <c r="I483" i="8" s="1"/>
  <c r="N482" i="8"/>
  <c r="D482" i="8"/>
  <c r="R482" i="8" s="1"/>
  <c r="C482" i="8"/>
  <c r="I482" i="8" s="1"/>
  <c r="J482" i="8" s="1"/>
  <c r="K482" i="8" s="1"/>
  <c r="L482" i="8" s="1"/>
  <c r="M482" i="8" s="1"/>
  <c r="N481" i="8"/>
  <c r="D481" i="8"/>
  <c r="R481" i="8" s="1"/>
  <c r="C481" i="8"/>
  <c r="I481" i="8" s="1"/>
  <c r="J481" i="8" s="1"/>
  <c r="N480" i="8"/>
  <c r="D480" i="8"/>
  <c r="R480" i="8" s="1"/>
  <c r="C480" i="8"/>
  <c r="I480" i="8" s="1"/>
  <c r="N479" i="8"/>
  <c r="D479" i="8"/>
  <c r="R479" i="8" s="1"/>
  <c r="C479" i="8"/>
  <c r="I479" i="8" s="1"/>
  <c r="N478" i="8"/>
  <c r="I478" i="8"/>
  <c r="J478" i="8" s="1"/>
  <c r="K478" i="8" s="1"/>
  <c r="L478" i="8" s="1"/>
  <c r="D478" i="8"/>
  <c r="Q478" i="8" s="1"/>
  <c r="C478" i="8"/>
  <c r="N477" i="8"/>
  <c r="D477" i="8"/>
  <c r="R477" i="8" s="1"/>
  <c r="C477" i="8"/>
  <c r="I477" i="8" s="1"/>
  <c r="J477" i="8" s="1"/>
  <c r="K477" i="8" s="1"/>
  <c r="L477" i="8" s="1"/>
  <c r="M477" i="8" s="1"/>
  <c r="N476" i="8"/>
  <c r="D476" i="8"/>
  <c r="C476" i="8"/>
  <c r="I476" i="8" s="1"/>
  <c r="N475" i="8"/>
  <c r="D475" i="8"/>
  <c r="C475" i="8"/>
  <c r="I475" i="8" s="1"/>
  <c r="R474" i="8"/>
  <c r="N474" i="8"/>
  <c r="D474" i="8"/>
  <c r="C474" i="8"/>
  <c r="I474" i="8" s="1"/>
  <c r="J474" i="8" s="1"/>
  <c r="R473" i="8"/>
  <c r="N473" i="8"/>
  <c r="Q473" i="8" s="1"/>
  <c r="D473" i="8"/>
  <c r="C473" i="8"/>
  <c r="I473" i="8" s="1"/>
  <c r="N472" i="8"/>
  <c r="D472" i="8"/>
  <c r="R472" i="8" s="1"/>
  <c r="C472" i="8"/>
  <c r="I472" i="8" s="1"/>
  <c r="N471" i="8"/>
  <c r="D471" i="8"/>
  <c r="R471" i="8" s="1"/>
  <c r="C471" i="8"/>
  <c r="I471" i="8" s="1"/>
  <c r="N470" i="8"/>
  <c r="D470" i="8"/>
  <c r="R470" i="8" s="1"/>
  <c r="C470" i="8"/>
  <c r="I470" i="8" s="1"/>
  <c r="J470" i="8" s="1"/>
  <c r="K470" i="8" s="1"/>
  <c r="L470" i="8" s="1"/>
  <c r="M470" i="8" s="1"/>
  <c r="N469" i="8"/>
  <c r="O469" i="8" s="1"/>
  <c r="K469" i="8"/>
  <c r="D469" i="8"/>
  <c r="R469" i="8" s="1"/>
  <c r="C469" i="8"/>
  <c r="I469" i="8" s="1"/>
  <c r="J469" i="8" s="1"/>
  <c r="N468" i="8"/>
  <c r="D468" i="8"/>
  <c r="C468" i="8"/>
  <c r="I468" i="8" s="1"/>
  <c r="N467" i="8"/>
  <c r="D467" i="8"/>
  <c r="R467" i="8" s="1"/>
  <c r="C467" i="8"/>
  <c r="I467" i="8" s="1"/>
  <c r="J467" i="8" s="1"/>
  <c r="N466" i="8"/>
  <c r="D466" i="8"/>
  <c r="R466" i="8" s="1"/>
  <c r="C466" i="8"/>
  <c r="I466" i="8" s="1"/>
  <c r="N465" i="8"/>
  <c r="D465" i="8"/>
  <c r="R465" i="8" s="1"/>
  <c r="C465" i="8"/>
  <c r="I465" i="8" s="1"/>
  <c r="J465" i="8" s="1"/>
  <c r="N464" i="8"/>
  <c r="D464" i="8"/>
  <c r="C464" i="8"/>
  <c r="I464" i="8" s="1"/>
  <c r="N463" i="8"/>
  <c r="D463" i="8"/>
  <c r="R463" i="8" s="1"/>
  <c r="C463" i="8"/>
  <c r="I463" i="8" s="1"/>
  <c r="N462" i="8"/>
  <c r="D462" i="8"/>
  <c r="R462" i="8" s="1"/>
  <c r="C462" i="8"/>
  <c r="I462" i="8" s="1"/>
  <c r="J462" i="8" s="1"/>
  <c r="N461" i="8"/>
  <c r="D461" i="8"/>
  <c r="C461" i="8"/>
  <c r="I461" i="8" s="1"/>
  <c r="N460" i="8"/>
  <c r="D460" i="8"/>
  <c r="R460" i="8" s="1"/>
  <c r="C460" i="8"/>
  <c r="I460" i="8" s="1"/>
  <c r="N459" i="8"/>
  <c r="D459" i="8"/>
  <c r="C459" i="8"/>
  <c r="I459" i="8" s="1"/>
  <c r="J459" i="8" s="1"/>
  <c r="K459" i="8" s="1"/>
  <c r="N458" i="8"/>
  <c r="D458" i="8"/>
  <c r="C458" i="8"/>
  <c r="I458" i="8" s="1"/>
  <c r="N457" i="8"/>
  <c r="D457" i="8"/>
  <c r="R457" i="8" s="1"/>
  <c r="C457" i="8"/>
  <c r="I457" i="8" s="1"/>
  <c r="J457" i="8" s="1"/>
  <c r="K457" i="8" s="1"/>
  <c r="N456" i="8"/>
  <c r="D456" i="8"/>
  <c r="C456" i="8"/>
  <c r="I456" i="8" s="1"/>
  <c r="J456" i="8" s="1"/>
  <c r="N455" i="8"/>
  <c r="Q455" i="8" s="1"/>
  <c r="D455" i="8"/>
  <c r="C455" i="8"/>
  <c r="I455" i="8" s="1"/>
  <c r="J455" i="8" s="1"/>
  <c r="N454" i="8"/>
  <c r="Q454" i="8" s="1"/>
  <c r="D454" i="8"/>
  <c r="P454" i="8" s="1"/>
  <c r="C454" i="8"/>
  <c r="I454" i="8" s="1"/>
  <c r="J454" i="8" s="1"/>
  <c r="K454" i="8" s="1"/>
  <c r="L454" i="8" s="1"/>
  <c r="M454" i="8" s="1"/>
  <c r="N453" i="8"/>
  <c r="D453" i="8"/>
  <c r="R453" i="8" s="1"/>
  <c r="C453" i="8"/>
  <c r="I453" i="8" s="1"/>
  <c r="J453" i="8" s="1"/>
  <c r="N452" i="8"/>
  <c r="Q452" i="8" s="1"/>
  <c r="D452" i="8"/>
  <c r="R452" i="8" s="1"/>
  <c r="C452" i="8"/>
  <c r="I452" i="8" s="1"/>
  <c r="N451" i="8"/>
  <c r="D451" i="8"/>
  <c r="R451" i="8" s="1"/>
  <c r="C451" i="8"/>
  <c r="I451" i="8" s="1"/>
  <c r="J451" i="8" s="1"/>
  <c r="K451" i="8" s="1"/>
  <c r="L451" i="8" s="1"/>
  <c r="M451" i="8" s="1"/>
  <c r="N450" i="8"/>
  <c r="D450" i="8"/>
  <c r="R450" i="8" s="1"/>
  <c r="C450" i="8"/>
  <c r="I450" i="8" s="1"/>
  <c r="J450" i="8" s="1"/>
  <c r="N449" i="8"/>
  <c r="D449" i="8"/>
  <c r="C449" i="8"/>
  <c r="I449" i="8" s="1"/>
  <c r="N448" i="8"/>
  <c r="D448" i="8"/>
  <c r="R448" i="8" s="1"/>
  <c r="C448" i="8"/>
  <c r="I448" i="8" s="1"/>
  <c r="N447" i="8"/>
  <c r="D447" i="8"/>
  <c r="R447" i="8" s="1"/>
  <c r="C447" i="8"/>
  <c r="I447" i="8" s="1"/>
  <c r="N446" i="8"/>
  <c r="D446" i="8"/>
  <c r="C446" i="8"/>
  <c r="I446" i="8" s="1"/>
  <c r="N445" i="8"/>
  <c r="D445" i="8"/>
  <c r="C445" i="8"/>
  <c r="I445" i="8" s="1"/>
  <c r="N444" i="8"/>
  <c r="D444" i="8"/>
  <c r="R444" i="8" s="1"/>
  <c r="C444" i="8"/>
  <c r="I444" i="8" s="1"/>
  <c r="N443" i="8"/>
  <c r="D443" i="8"/>
  <c r="R443" i="8" s="1"/>
  <c r="C443" i="8"/>
  <c r="I443" i="8" s="1"/>
  <c r="J443" i="8" s="1"/>
  <c r="K443" i="8" s="1"/>
  <c r="N442" i="8"/>
  <c r="D442" i="8"/>
  <c r="R442" i="8" s="1"/>
  <c r="C442" i="8"/>
  <c r="I442" i="8" s="1"/>
  <c r="N441" i="8"/>
  <c r="D441" i="8"/>
  <c r="R441" i="8" s="1"/>
  <c r="C441" i="8"/>
  <c r="I441" i="8" s="1"/>
  <c r="N440" i="8"/>
  <c r="P440" i="8" s="1"/>
  <c r="D440" i="8"/>
  <c r="R440" i="8" s="1"/>
  <c r="C440" i="8"/>
  <c r="I440" i="8" s="1"/>
  <c r="J440" i="8" s="1"/>
  <c r="K440" i="8" s="1"/>
  <c r="L440" i="8" s="1"/>
  <c r="M440" i="8" s="1"/>
  <c r="N439" i="8"/>
  <c r="P439" i="8" s="1"/>
  <c r="D439" i="8"/>
  <c r="R439" i="8" s="1"/>
  <c r="C439" i="8"/>
  <c r="I439" i="8" s="1"/>
  <c r="J439" i="8" s="1"/>
  <c r="N438" i="8"/>
  <c r="D438" i="8"/>
  <c r="C438" i="8"/>
  <c r="I438" i="8" s="1"/>
  <c r="N437" i="8"/>
  <c r="D437" i="8"/>
  <c r="R437" i="8" s="1"/>
  <c r="C437" i="8"/>
  <c r="I437" i="8" s="1"/>
  <c r="N436" i="8"/>
  <c r="D436" i="8"/>
  <c r="C436" i="8"/>
  <c r="I436" i="8" s="1"/>
  <c r="J436" i="8" s="1"/>
  <c r="R435" i="8"/>
  <c r="N435" i="8"/>
  <c r="Q435" i="8" s="1"/>
  <c r="D435" i="8"/>
  <c r="C435" i="8"/>
  <c r="I435" i="8" s="1"/>
  <c r="J435" i="8" s="1"/>
  <c r="N434" i="8"/>
  <c r="O434" i="8" s="1"/>
  <c r="D434" i="8"/>
  <c r="R434" i="8" s="1"/>
  <c r="C434" i="8"/>
  <c r="I434" i="8" s="1"/>
  <c r="J434" i="8" s="1"/>
  <c r="N433" i="8"/>
  <c r="D433" i="8"/>
  <c r="C433" i="8"/>
  <c r="I433" i="8" s="1"/>
  <c r="J433" i="8" s="1"/>
  <c r="N432" i="8"/>
  <c r="D432" i="8"/>
  <c r="C432" i="8"/>
  <c r="I432" i="8" s="1"/>
  <c r="J432" i="8" s="1"/>
  <c r="N431" i="8"/>
  <c r="D431" i="8"/>
  <c r="R431" i="8" s="1"/>
  <c r="C431" i="8"/>
  <c r="I431" i="8" s="1"/>
  <c r="J431" i="8" s="1"/>
  <c r="N430" i="8"/>
  <c r="D430" i="8"/>
  <c r="R430" i="8" s="1"/>
  <c r="C430" i="8"/>
  <c r="I430" i="8" s="1"/>
  <c r="J430" i="8" s="1"/>
  <c r="K430" i="8" s="1"/>
  <c r="N429" i="8"/>
  <c r="D429" i="8"/>
  <c r="R429" i="8" s="1"/>
  <c r="C429" i="8"/>
  <c r="I429" i="8" s="1"/>
  <c r="N428" i="8"/>
  <c r="D428" i="8"/>
  <c r="R428" i="8" s="1"/>
  <c r="C428" i="8"/>
  <c r="I428" i="8" s="1"/>
  <c r="J428" i="8" s="1"/>
  <c r="K428" i="8" s="1"/>
  <c r="L428" i="8" s="1"/>
  <c r="N427" i="8"/>
  <c r="D427" i="8"/>
  <c r="R427" i="8" s="1"/>
  <c r="C427" i="8"/>
  <c r="I427" i="8" s="1"/>
  <c r="N426" i="8"/>
  <c r="D426" i="8"/>
  <c r="R426" i="8" s="1"/>
  <c r="C426" i="8"/>
  <c r="I426" i="8" s="1"/>
  <c r="J426" i="8" s="1"/>
  <c r="N425" i="8"/>
  <c r="Q425" i="8" s="1"/>
  <c r="D425" i="8"/>
  <c r="R425" i="8" s="1"/>
  <c r="C425" i="8"/>
  <c r="I425" i="8" s="1"/>
  <c r="N424" i="8"/>
  <c r="D424" i="8"/>
  <c r="R424" i="8" s="1"/>
  <c r="C424" i="8"/>
  <c r="I424" i="8" s="1"/>
  <c r="J424" i="8" s="1"/>
  <c r="N423" i="8"/>
  <c r="D423" i="8"/>
  <c r="R423" i="8" s="1"/>
  <c r="C423" i="8"/>
  <c r="I423" i="8" s="1"/>
  <c r="J423" i="8" s="1"/>
  <c r="K423" i="8" s="1"/>
  <c r="L423" i="8" s="1"/>
  <c r="M423" i="8" s="1"/>
  <c r="N422" i="8"/>
  <c r="Q422" i="8" s="1"/>
  <c r="D422" i="8"/>
  <c r="C422" i="8"/>
  <c r="I422" i="8" s="1"/>
  <c r="N421" i="8"/>
  <c r="D421" i="8"/>
  <c r="R421" i="8" s="1"/>
  <c r="C421" i="8"/>
  <c r="I421" i="8" s="1"/>
  <c r="J421" i="8" s="1"/>
  <c r="N420" i="8"/>
  <c r="D420" i="8"/>
  <c r="R420" i="8" s="1"/>
  <c r="C420" i="8"/>
  <c r="I420" i="8" s="1"/>
  <c r="N419" i="8"/>
  <c r="D419" i="8"/>
  <c r="R419" i="8" s="1"/>
  <c r="C419" i="8"/>
  <c r="I419" i="8" s="1"/>
  <c r="N418" i="8"/>
  <c r="D418" i="8"/>
  <c r="P418" i="8" s="1"/>
  <c r="C418" i="8"/>
  <c r="I418" i="8" s="1"/>
  <c r="N417" i="8"/>
  <c r="D417" i="8"/>
  <c r="R417" i="8" s="1"/>
  <c r="C417" i="8"/>
  <c r="I417" i="8" s="1"/>
  <c r="N416" i="8"/>
  <c r="D416" i="8"/>
  <c r="C416" i="8"/>
  <c r="I416" i="8" s="1"/>
  <c r="N415" i="8"/>
  <c r="D415" i="8"/>
  <c r="R415" i="8" s="1"/>
  <c r="C415" i="8"/>
  <c r="I415" i="8" s="1"/>
  <c r="J415" i="8" s="1"/>
  <c r="N414" i="8"/>
  <c r="D414" i="8"/>
  <c r="C414" i="8"/>
  <c r="I414" i="8" s="1"/>
  <c r="N413" i="8"/>
  <c r="D413" i="8"/>
  <c r="R413" i="8" s="1"/>
  <c r="C413" i="8"/>
  <c r="I413" i="8" s="1"/>
  <c r="J413" i="8" s="1"/>
  <c r="N412" i="8"/>
  <c r="D412" i="8"/>
  <c r="R412" i="8" s="1"/>
  <c r="C412" i="8"/>
  <c r="I412" i="8" s="1"/>
  <c r="N411" i="8"/>
  <c r="D411" i="8"/>
  <c r="C411" i="8"/>
  <c r="I411" i="8" s="1"/>
  <c r="N410" i="8"/>
  <c r="D410" i="8"/>
  <c r="R410" i="8" s="1"/>
  <c r="C410" i="8"/>
  <c r="I410" i="8" s="1"/>
  <c r="J410" i="8" s="1"/>
  <c r="N409" i="8"/>
  <c r="D409" i="8"/>
  <c r="P409" i="8" s="1"/>
  <c r="C409" i="8"/>
  <c r="I409" i="8" s="1"/>
  <c r="J409" i="8" s="1"/>
  <c r="K409" i="8" s="1"/>
  <c r="L409" i="8" s="1"/>
  <c r="N408" i="8"/>
  <c r="D408" i="8"/>
  <c r="C408" i="8"/>
  <c r="I408" i="8" s="1"/>
  <c r="N407" i="8"/>
  <c r="D407" i="8"/>
  <c r="C407" i="8"/>
  <c r="I407" i="8" s="1"/>
  <c r="J407" i="8" s="1"/>
  <c r="K407" i="8" s="1"/>
  <c r="N406" i="8"/>
  <c r="D406" i="8"/>
  <c r="R406" i="8" s="1"/>
  <c r="C406" i="8"/>
  <c r="I406" i="8" s="1"/>
  <c r="J406" i="8" s="1"/>
  <c r="K406" i="8" s="1"/>
  <c r="L406" i="8" s="1"/>
  <c r="M406" i="8" s="1"/>
  <c r="N405" i="8"/>
  <c r="D405" i="8"/>
  <c r="R405" i="8" s="1"/>
  <c r="C405" i="8"/>
  <c r="I405" i="8" s="1"/>
  <c r="N404" i="8"/>
  <c r="D404" i="8"/>
  <c r="C404" i="8"/>
  <c r="I404" i="8" s="1"/>
  <c r="J404" i="8" s="1"/>
  <c r="N403" i="8"/>
  <c r="D403" i="8"/>
  <c r="R403" i="8" s="1"/>
  <c r="C403" i="8"/>
  <c r="I403" i="8" s="1"/>
  <c r="N402" i="8"/>
  <c r="D402" i="8"/>
  <c r="R402" i="8" s="1"/>
  <c r="C402" i="8"/>
  <c r="I402" i="8" s="1"/>
  <c r="J402" i="8" s="1"/>
  <c r="K402" i="8" s="1"/>
  <c r="N401" i="8"/>
  <c r="D401" i="8"/>
  <c r="C401" i="8"/>
  <c r="I401" i="8" s="1"/>
  <c r="J401" i="8" s="1"/>
  <c r="K401" i="8" s="1"/>
  <c r="L401" i="8" s="1"/>
  <c r="N400" i="8"/>
  <c r="D400" i="8"/>
  <c r="C400" i="8"/>
  <c r="I400" i="8" s="1"/>
  <c r="N399" i="8"/>
  <c r="D399" i="8"/>
  <c r="R399" i="8" s="1"/>
  <c r="C399" i="8"/>
  <c r="I399" i="8" s="1"/>
  <c r="J399" i="8" s="1"/>
  <c r="N398" i="8"/>
  <c r="D398" i="8"/>
  <c r="C398" i="8"/>
  <c r="I398" i="8" s="1"/>
  <c r="J398" i="8" s="1"/>
  <c r="K398" i="8" s="1"/>
  <c r="L398" i="8" s="1"/>
  <c r="N397" i="8"/>
  <c r="D397" i="8"/>
  <c r="R397" i="8" s="1"/>
  <c r="C397" i="8"/>
  <c r="I397" i="8" s="1"/>
  <c r="N396" i="8"/>
  <c r="D396" i="8"/>
  <c r="C396" i="8"/>
  <c r="I396" i="8" s="1"/>
  <c r="N395" i="8"/>
  <c r="D395" i="8"/>
  <c r="R395" i="8" s="1"/>
  <c r="C395" i="8"/>
  <c r="I395" i="8" s="1"/>
  <c r="N394" i="8"/>
  <c r="D394" i="8"/>
  <c r="R394" i="8" s="1"/>
  <c r="C394" i="8"/>
  <c r="I394" i="8" s="1"/>
  <c r="J394" i="8" s="1"/>
  <c r="K394" i="8" s="1"/>
  <c r="L394" i="8" s="1"/>
  <c r="M394" i="8" s="1"/>
  <c r="N393" i="8"/>
  <c r="D393" i="8"/>
  <c r="R393" i="8" s="1"/>
  <c r="C393" i="8"/>
  <c r="I393" i="8" s="1"/>
  <c r="J393" i="8" s="1"/>
  <c r="N392" i="8"/>
  <c r="D392" i="8"/>
  <c r="C392" i="8"/>
  <c r="I392" i="8" s="1"/>
  <c r="N391" i="8"/>
  <c r="D391" i="8"/>
  <c r="C391" i="8"/>
  <c r="I391" i="8" s="1"/>
  <c r="J391" i="8" s="1"/>
  <c r="K391" i="8" s="1"/>
  <c r="N390" i="8"/>
  <c r="D390" i="8"/>
  <c r="R390" i="8" s="1"/>
  <c r="C390" i="8"/>
  <c r="I390" i="8" s="1"/>
  <c r="N389" i="8"/>
  <c r="D389" i="8"/>
  <c r="C389" i="8"/>
  <c r="I389" i="8" s="1"/>
  <c r="N388" i="8"/>
  <c r="D388" i="8"/>
  <c r="R388" i="8" s="1"/>
  <c r="C388" i="8"/>
  <c r="I388" i="8" s="1"/>
  <c r="N387" i="8"/>
  <c r="D387" i="8"/>
  <c r="C387" i="8"/>
  <c r="I387" i="8" s="1"/>
  <c r="J387" i="8" s="1"/>
  <c r="N386" i="8"/>
  <c r="D386" i="8"/>
  <c r="R386" i="8" s="1"/>
  <c r="C386" i="8"/>
  <c r="I386" i="8" s="1"/>
  <c r="J386" i="8" s="1"/>
  <c r="N385" i="8"/>
  <c r="D385" i="8"/>
  <c r="C385" i="8"/>
  <c r="I385" i="8" s="1"/>
  <c r="R384" i="8"/>
  <c r="N384" i="8"/>
  <c r="Q384" i="8" s="1"/>
  <c r="D384" i="8"/>
  <c r="C384" i="8"/>
  <c r="I384" i="8" s="1"/>
  <c r="J384" i="8" s="1"/>
  <c r="N383" i="8"/>
  <c r="D383" i="8"/>
  <c r="C383" i="8"/>
  <c r="I383" i="8" s="1"/>
  <c r="J383" i="8" s="1"/>
  <c r="N382" i="8"/>
  <c r="D382" i="8"/>
  <c r="C382" i="8"/>
  <c r="I382" i="8" s="1"/>
  <c r="N381" i="8"/>
  <c r="D381" i="8"/>
  <c r="C381" i="8"/>
  <c r="I381" i="8" s="1"/>
  <c r="N380" i="8"/>
  <c r="D380" i="8"/>
  <c r="C380" i="8"/>
  <c r="I380" i="8" s="1"/>
  <c r="J380" i="8" s="1"/>
  <c r="K380" i="8" s="1"/>
  <c r="N379" i="8"/>
  <c r="D379" i="8"/>
  <c r="C379" i="8"/>
  <c r="I379" i="8" s="1"/>
  <c r="J379" i="8" s="1"/>
  <c r="K379" i="8" s="1"/>
  <c r="N378" i="8"/>
  <c r="D378" i="8"/>
  <c r="C378" i="8"/>
  <c r="I378" i="8" s="1"/>
  <c r="N377" i="8"/>
  <c r="D377" i="8"/>
  <c r="C377" i="8"/>
  <c r="I377" i="8" s="1"/>
  <c r="N376" i="8"/>
  <c r="D376" i="8"/>
  <c r="R376" i="8" s="1"/>
  <c r="C376" i="8"/>
  <c r="I376" i="8" s="1"/>
  <c r="N375" i="8"/>
  <c r="D375" i="8"/>
  <c r="R375" i="8" s="1"/>
  <c r="C375" i="8"/>
  <c r="I375" i="8" s="1"/>
  <c r="N374" i="8"/>
  <c r="D374" i="8"/>
  <c r="C374" i="8"/>
  <c r="I374" i="8" s="1"/>
  <c r="N373" i="8"/>
  <c r="D373" i="8"/>
  <c r="C373" i="8"/>
  <c r="I373" i="8" s="1"/>
  <c r="J373" i="8" s="1"/>
  <c r="K373" i="8" s="1"/>
  <c r="N372" i="8"/>
  <c r="D372" i="8"/>
  <c r="Q372" i="8" s="1"/>
  <c r="C372" i="8"/>
  <c r="I372" i="8" s="1"/>
  <c r="J372" i="8" s="1"/>
  <c r="N371" i="8"/>
  <c r="D371" i="8"/>
  <c r="R371" i="8" s="1"/>
  <c r="C371" i="8"/>
  <c r="I371" i="8" s="1"/>
  <c r="N370" i="8"/>
  <c r="D370" i="8"/>
  <c r="R370" i="8" s="1"/>
  <c r="C370" i="8"/>
  <c r="I370" i="8" s="1"/>
  <c r="N369" i="8"/>
  <c r="D369" i="8"/>
  <c r="R369" i="8" s="1"/>
  <c r="C369" i="8"/>
  <c r="I369" i="8" s="1"/>
  <c r="N368" i="8"/>
  <c r="D368" i="8"/>
  <c r="C368" i="8"/>
  <c r="I368" i="8" s="1"/>
  <c r="N367" i="8"/>
  <c r="D367" i="8"/>
  <c r="C367" i="8"/>
  <c r="I367" i="8" s="1"/>
  <c r="N366" i="8"/>
  <c r="D366" i="8"/>
  <c r="R366" i="8" s="1"/>
  <c r="C366" i="8"/>
  <c r="I366" i="8" s="1"/>
  <c r="J366" i="8" s="1"/>
  <c r="K366" i="8" s="1"/>
  <c r="L366" i="8" s="1"/>
  <c r="N365" i="8"/>
  <c r="D365" i="8"/>
  <c r="C365" i="8"/>
  <c r="I365" i="8" s="1"/>
  <c r="N364" i="8"/>
  <c r="D364" i="8"/>
  <c r="R364" i="8" s="1"/>
  <c r="C364" i="8"/>
  <c r="I364" i="8" s="1"/>
  <c r="J364" i="8" s="1"/>
  <c r="N363" i="8"/>
  <c r="D363" i="8"/>
  <c r="R363" i="8" s="1"/>
  <c r="C363" i="8"/>
  <c r="I363" i="8" s="1"/>
  <c r="N362" i="8"/>
  <c r="D362" i="8"/>
  <c r="C362" i="8"/>
  <c r="I362" i="8" s="1"/>
  <c r="R361" i="8"/>
  <c r="N361" i="8"/>
  <c r="Q361" i="8" s="1"/>
  <c r="D361" i="8"/>
  <c r="C361" i="8"/>
  <c r="I361" i="8" s="1"/>
  <c r="N360" i="8"/>
  <c r="D360" i="8"/>
  <c r="R360" i="8" s="1"/>
  <c r="C360" i="8"/>
  <c r="I360" i="8" s="1"/>
  <c r="N359" i="8"/>
  <c r="D359" i="8"/>
  <c r="C359" i="8"/>
  <c r="I359" i="8" s="1"/>
  <c r="J359" i="8" s="1"/>
  <c r="K359" i="8" s="1"/>
  <c r="L359" i="8" s="1"/>
  <c r="N358" i="8"/>
  <c r="D358" i="8"/>
  <c r="R358" i="8" s="1"/>
  <c r="C358" i="8"/>
  <c r="I358" i="8" s="1"/>
  <c r="N357" i="8"/>
  <c r="D357" i="8"/>
  <c r="C357" i="8"/>
  <c r="I357" i="8" s="1"/>
  <c r="N356" i="8"/>
  <c r="D356" i="8"/>
  <c r="C356" i="8"/>
  <c r="I356" i="8" s="1"/>
  <c r="J356" i="8" s="1"/>
  <c r="K356" i="8" s="1"/>
  <c r="L356" i="8" s="1"/>
  <c r="M356" i="8" s="1"/>
  <c r="N355" i="8"/>
  <c r="D355" i="8"/>
  <c r="R355" i="8" s="1"/>
  <c r="C355" i="8"/>
  <c r="I355" i="8" s="1"/>
  <c r="J355" i="8" s="1"/>
  <c r="N354" i="8"/>
  <c r="D354" i="8"/>
  <c r="C354" i="8"/>
  <c r="I354" i="8" s="1"/>
  <c r="J354" i="8" s="1"/>
  <c r="N353" i="8"/>
  <c r="D353" i="8"/>
  <c r="C353" i="8"/>
  <c r="I353" i="8" s="1"/>
  <c r="N352" i="8"/>
  <c r="D352" i="8"/>
  <c r="R352" i="8" s="1"/>
  <c r="C352" i="8"/>
  <c r="I352" i="8" s="1"/>
  <c r="J352" i="8" s="1"/>
  <c r="K352" i="8" s="1"/>
  <c r="N351" i="8"/>
  <c r="D351" i="8"/>
  <c r="C351" i="8"/>
  <c r="I351" i="8" s="1"/>
  <c r="N350" i="8"/>
  <c r="D350" i="8"/>
  <c r="C350" i="8"/>
  <c r="I350" i="8" s="1"/>
  <c r="J350" i="8" s="1"/>
  <c r="K350" i="8" s="1"/>
  <c r="N349" i="8"/>
  <c r="D349" i="8"/>
  <c r="R349" i="8" s="1"/>
  <c r="C349" i="8"/>
  <c r="I349" i="8" s="1"/>
  <c r="J349" i="8" s="1"/>
  <c r="N348" i="8"/>
  <c r="D348" i="8"/>
  <c r="C348" i="8"/>
  <c r="I348" i="8" s="1"/>
  <c r="J348" i="8" s="1"/>
  <c r="K348" i="8" s="1"/>
  <c r="N347" i="8"/>
  <c r="D347" i="8"/>
  <c r="R347" i="8" s="1"/>
  <c r="C347" i="8"/>
  <c r="I347" i="8" s="1"/>
  <c r="J347" i="8" s="1"/>
  <c r="K347" i="8" s="1"/>
  <c r="L347" i="8" s="1"/>
  <c r="M347" i="8" s="1"/>
  <c r="N346" i="8"/>
  <c r="D346" i="8"/>
  <c r="R346" i="8" s="1"/>
  <c r="C346" i="8"/>
  <c r="I346" i="8" s="1"/>
  <c r="J346" i="8" s="1"/>
  <c r="N345" i="8"/>
  <c r="D345" i="8"/>
  <c r="C345" i="8"/>
  <c r="I345" i="8" s="1"/>
  <c r="J345" i="8" s="1"/>
  <c r="K345" i="8" s="1"/>
  <c r="L345" i="8" s="1"/>
  <c r="M345" i="8" s="1"/>
  <c r="N344" i="8"/>
  <c r="D344" i="8"/>
  <c r="R344" i="8" s="1"/>
  <c r="C344" i="8"/>
  <c r="I344" i="8" s="1"/>
  <c r="N343" i="8"/>
  <c r="O343" i="8" s="1"/>
  <c r="D343" i="8"/>
  <c r="C343" i="8"/>
  <c r="I343" i="8" s="1"/>
  <c r="J343" i="8" s="1"/>
  <c r="K343" i="8" s="1"/>
  <c r="N342" i="8"/>
  <c r="D342" i="8"/>
  <c r="C342" i="8"/>
  <c r="I342" i="8" s="1"/>
  <c r="N341" i="8"/>
  <c r="D341" i="8"/>
  <c r="C341" i="8"/>
  <c r="I341" i="8" s="1"/>
  <c r="J341" i="8" s="1"/>
  <c r="K341" i="8" s="1"/>
  <c r="L341" i="8" s="1"/>
  <c r="N340" i="8"/>
  <c r="D340" i="8"/>
  <c r="R340" i="8" s="1"/>
  <c r="C340" i="8"/>
  <c r="I340" i="8" s="1"/>
  <c r="N339" i="8"/>
  <c r="D339" i="8"/>
  <c r="C339" i="8"/>
  <c r="I339" i="8" s="1"/>
  <c r="J339" i="8" s="1"/>
  <c r="K339" i="8" s="1"/>
  <c r="L339" i="8" s="1"/>
  <c r="N338" i="8"/>
  <c r="D338" i="8"/>
  <c r="R338" i="8" s="1"/>
  <c r="C338" i="8"/>
  <c r="I338" i="8" s="1"/>
  <c r="J338" i="8" s="1"/>
  <c r="K338" i="8" s="1"/>
  <c r="L338" i="8" s="1"/>
  <c r="M338" i="8" s="1"/>
  <c r="N337" i="8"/>
  <c r="D337" i="8"/>
  <c r="R337" i="8" s="1"/>
  <c r="C337" i="8"/>
  <c r="I337" i="8" s="1"/>
  <c r="N336" i="8"/>
  <c r="D336" i="8"/>
  <c r="C336" i="8"/>
  <c r="I336" i="8" s="1"/>
  <c r="J336" i="8" s="1"/>
  <c r="N335" i="8"/>
  <c r="D335" i="8"/>
  <c r="R335" i="8" s="1"/>
  <c r="C335" i="8"/>
  <c r="I335" i="8" s="1"/>
  <c r="J335" i="8" s="1"/>
  <c r="K335" i="8" s="1"/>
  <c r="L335" i="8" s="1"/>
  <c r="N334" i="8"/>
  <c r="D334" i="8"/>
  <c r="C334" i="8"/>
  <c r="I334" i="8" s="1"/>
  <c r="J334" i="8" s="1"/>
  <c r="K334" i="8" s="1"/>
  <c r="L334" i="8" s="1"/>
  <c r="N333" i="8"/>
  <c r="D333" i="8"/>
  <c r="C333" i="8"/>
  <c r="I333" i="8" s="1"/>
  <c r="J333" i="8" s="1"/>
  <c r="K333" i="8" s="1"/>
  <c r="N332" i="8"/>
  <c r="D332" i="8"/>
  <c r="C332" i="8"/>
  <c r="I332" i="8" s="1"/>
  <c r="J332" i="8" s="1"/>
  <c r="K332" i="8" s="1"/>
  <c r="N331" i="8"/>
  <c r="D331" i="8"/>
  <c r="R331" i="8" s="1"/>
  <c r="C331" i="8"/>
  <c r="I331" i="8" s="1"/>
  <c r="N330" i="8"/>
  <c r="D330" i="8"/>
  <c r="P330" i="8" s="1"/>
  <c r="C330" i="8"/>
  <c r="I330" i="8" s="1"/>
  <c r="N329" i="8"/>
  <c r="D329" i="8"/>
  <c r="R329" i="8" s="1"/>
  <c r="C329" i="8"/>
  <c r="I329" i="8" s="1"/>
  <c r="J329" i="8" s="1"/>
  <c r="K329" i="8" s="1"/>
  <c r="L329" i="8" s="1"/>
  <c r="M329" i="8" s="1"/>
  <c r="N328" i="8"/>
  <c r="D328" i="8"/>
  <c r="R328" i="8" s="1"/>
  <c r="C328" i="8"/>
  <c r="I328" i="8" s="1"/>
  <c r="J328" i="8" s="1"/>
  <c r="R327" i="8"/>
  <c r="N327" i="8"/>
  <c r="D327" i="8"/>
  <c r="C327" i="8"/>
  <c r="I327" i="8" s="1"/>
  <c r="J327" i="8" s="1"/>
  <c r="K327" i="8" s="1"/>
  <c r="L327" i="8" s="1"/>
  <c r="M327" i="8" s="1"/>
  <c r="N326" i="8"/>
  <c r="D326" i="8"/>
  <c r="R326" i="8" s="1"/>
  <c r="C326" i="8"/>
  <c r="I326" i="8" s="1"/>
  <c r="J326" i="8" s="1"/>
  <c r="K326" i="8" s="1"/>
  <c r="L326" i="8" s="1"/>
  <c r="N325" i="8"/>
  <c r="D325" i="8"/>
  <c r="C325" i="8"/>
  <c r="I325" i="8" s="1"/>
  <c r="J325" i="8" s="1"/>
  <c r="K325" i="8" s="1"/>
  <c r="N324" i="8"/>
  <c r="D324" i="8"/>
  <c r="R324" i="8" s="1"/>
  <c r="C324" i="8"/>
  <c r="I324" i="8" s="1"/>
  <c r="J324" i="8" s="1"/>
  <c r="N323" i="8"/>
  <c r="D323" i="8"/>
  <c r="R323" i="8" s="1"/>
  <c r="C323" i="8"/>
  <c r="I323" i="8" s="1"/>
  <c r="R322" i="8"/>
  <c r="N322" i="8"/>
  <c r="D322" i="8"/>
  <c r="C322" i="8"/>
  <c r="I322" i="8" s="1"/>
  <c r="J322" i="8" s="1"/>
  <c r="N321" i="8"/>
  <c r="D321" i="8"/>
  <c r="C321" i="8"/>
  <c r="I321" i="8" s="1"/>
  <c r="J321" i="8" s="1"/>
  <c r="K321" i="8" s="1"/>
  <c r="L321" i="8" s="1"/>
  <c r="N320" i="8"/>
  <c r="D320" i="8"/>
  <c r="R320" i="8" s="1"/>
  <c r="C320" i="8"/>
  <c r="I320" i="8" s="1"/>
  <c r="N319" i="8"/>
  <c r="D319" i="8"/>
  <c r="R319" i="8" s="1"/>
  <c r="C319" i="8"/>
  <c r="I319" i="8" s="1"/>
  <c r="N318" i="8"/>
  <c r="D318" i="8"/>
  <c r="C318" i="8"/>
  <c r="I318" i="8" s="1"/>
  <c r="N317" i="8"/>
  <c r="D317" i="8"/>
  <c r="R317" i="8" s="1"/>
  <c r="C317" i="8"/>
  <c r="I317" i="8" s="1"/>
  <c r="J317" i="8" s="1"/>
  <c r="K317" i="8" s="1"/>
  <c r="L317" i="8" s="1"/>
  <c r="N316" i="8"/>
  <c r="D316" i="8"/>
  <c r="R316" i="8" s="1"/>
  <c r="C316" i="8"/>
  <c r="I316" i="8" s="1"/>
  <c r="N315" i="8"/>
  <c r="D315" i="8"/>
  <c r="C315" i="8"/>
  <c r="I315" i="8" s="1"/>
  <c r="J315" i="8" s="1"/>
  <c r="K315" i="8" s="1"/>
  <c r="L315" i="8" s="1"/>
  <c r="M315" i="8" s="1"/>
  <c r="N314" i="8"/>
  <c r="D314" i="8"/>
  <c r="R314" i="8" s="1"/>
  <c r="C314" i="8"/>
  <c r="I314" i="8" s="1"/>
  <c r="J314" i="8" s="1"/>
  <c r="K314" i="8" s="1"/>
  <c r="L314" i="8" s="1"/>
  <c r="N313" i="8"/>
  <c r="D313" i="8"/>
  <c r="R313" i="8" s="1"/>
  <c r="C313" i="8"/>
  <c r="I313" i="8" s="1"/>
  <c r="J313" i="8" s="1"/>
  <c r="K313" i="8" s="1"/>
  <c r="N312" i="8"/>
  <c r="D312" i="8"/>
  <c r="C312" i="8"/>
  <c r="I312" i="8" s="1"/>
  <c r="J312" i="8" s="1"/>
  <c r="N311" i="8"/>
  <c r="Q311" i="8" s="1"/>
  <c r="I311" i="8"/>
  <c r="J311" i="8" s="1"/>
  <c r="K311" i="8" s="1"/>
  <c r="D311" i="8"/>
  <c r="R311" i="8" s="1"/>
  <c r="C311" i="8"/>
  <c r="N310" i="8"/>
  <c r="D310" i="8"/>
  <c r="R310" i="8" s="1"/>
  <c r="C310" i="8"/>
  <c r="I310" i="8" s="1"/>
  <c r="J310" i="8" s="1"/>
  <c r="N309" i="8"/>
  <c r="D309" i="8"/>
  <c r="C309" i="8"/>
  <c r="I309" i="8" s="1"/>
  <c r="N308" i="8"/>
  <c r="D308" i="8"/>
  <c r="R308" i="8" s="1"/>
  <c r="C308" i="8"/>
  <c r="I308" i="8" s="1"/>
  <c r="J308" i="8" s="1"/>
  <c r="K308" i="8" s="1"/>
  <c r="L308" i="8" s="1"/>
  <c r="M308" i="8" s="1"/>
  <c r="N307" i="8"/>
  <c r="D307" i="8"/>
  <c r="C307" i="8"/>
  <c r="I307" i="8" s="1"/>
  <c r="J307" i="8" s="1"/>
  <c r="N306" i="8"/>
  <c r="D306" i="8"/>
  <c r="C306" i="8"/>
  <c r="I306" i="8" s="1"/>
  <c r="N305" i="8"/>
  <c r="D305" i="8"/>
  <c r="R305" i="8" s="1"/>
  <c r="C305" i="8"/>
  <c r="I305" i="8" s="1"/>
  <c r="J305" i="8" s="1"/>
  <c r="N304" i="8"/>
  <c r="D304" i="8"/>
  <c r="C304" i="8"/>
  <c r="I304" i="8" s="1"/>
  <c r="J304" i="8" s="1"/>
  <c r="K304" i="8" s="1"/>
  <c r="N303" i="8"/>
  <c r="D303" i="8"/>
  <c r="C303" i="8"/>
  <c r="I303" i="8" s="1"/>
  <c r="N302" i="8"/>
  <c r="D302" i="8"/>
  <c r="C302" i="8"/>
  <c r="I302" i="8" s="1"/>
  <c r="N301" i="8"/>
  <c r="Q301" i="8" s="1"/>
  <c r="D301" i="8"/>
  <c r="R301" i="8" s="1"/>
  <c r="C301" i="8"/>
  <c r="I301" i="8" s="1"/>
  <c r="N300" i="8"/>
  <c r="D300" i="8"/>
  <c r="R300" i="8" s="1"/>
  <c r="C300" i="8"/>
  <c r="I300" i="8" s="1"/>
  <c r="J300" i="8" s="1"/>
  <c r="N299" i="8"/>
  <c r="D299" i="8"/>
  <c r="R299" i="8" s="1"/>
  <c r="C299" i="8"/>
  <c r="I299" i="8" s="1"/>
  <c r="J299" i="8" s="1"/>
  <c r="K299" i="8" s="1"/>
  <c r="L299" i="8" s="1"/>
  <c r="M299" i="8" s="1"/>
  <c r="N298" i="8"/>
  <c r="D298" i="8"/>
  <c r="Q298" i="8" s="1"/>
  <c r="C298" i="8"/>
  <c r="I298" i="8" s="1"/>
  <c r="J298" i="8" s="1"/>
  <c r="K298" i="8" s="1"/>
  <c r="L298" i="8" s="1"/>
  <c r="M298" i="8" s="1"/>
  <c r="N297" i="8"/>
  <c r="D297" i="8"/>
  <c r="R297" i="8" s="1"/>
  <c r="C297" i="8"/>
  <c r="I297" i="8" s="1"/>
  <c r="N296" i="8"/>
  <c r="D296" i="8"/>
  <c r="C296" i="8"/>
  <c r="I296" i="8" s="1"/>
  <c r="N295" i="8"/>
  <c r="D295" i="8"/>
  <c r="R295" i="8" s="1"/>
  <c r="C295" i="8"/>
  <c r="I295" i="8" s="1"/>
  <c r="N294" i="8"/>
  <c r="D294" i="8"/>
  <c r="C294" i="8"/>
  <c r="I294" i="8" s="1"/>
  <c r="J294" i="8" s="1"/>
  <c r="K294" i="8" s="1"/>
  <c r="N293" i="8"/>
  <c r="D293" i="8"/>
  <c r="C293" i="8"/>
  <c r="I293" i="8" s="1"/>
  <c r="N292" i="8"/>
  <c r="D292" i="8"/>
  <c r="R292" i="8" s="1"/>
  <c r="C292" i="8"/>
  <c r="I292" i="8" s="1"/>
  <c r="N291" i="8"/>
  <c r="Q291" i="8" s="1"/>
  <c r="D291" i="8"/>
  <c r="R291" i="8" s="1"/>
  <c r="C291" i="8"/>
  <c r="I291" i="8" s="1"/>
  <c r="N290" i="8"/>
  <c r="D290" i="8"/>
  <c r="C290" i="8"/>
  <c r="I290" i="8" s="1"/>
  <c r="N289" i="8"/>
  <c r="D289" i="8"/>
  <c r="R289" i="8" s="1"/>
  <c r="C289" i="8"/>
  <c r="I289" i="8" s="1"/>
  <c r="J289" i="8" s="1"/>
  <c r="N288" i="8"/>
  <c r="Q288" i="8" s="1"/>
  <c r="D288" i="8"/>
  <c r="C288" i="8"/>
  <c r="I288" i="8" s="1"/>
  <c r="J288" i="8" s="1"/>
  <c r="K288" i="8" s="1"/>
  <c r="L288" i="8" s="1"/>
  <c r="M288" i="8" s="1"/>
  <c r="N287" i="8"/>
  <c r="D287" i="8"/>
  <c r="R287" i="8" s="1"/>
  <c r="C287" i="8"/>
  <c r="I287" i="8" s="1"/>
  <c r="N286" i="8"/>
  <c r="D286" i="8"/>
  <c r="R286" i="8" s="1"/>
  <c r="C286" i="8"/>
  <c r="I286" i="8" s="1"/>
  <c r="J286" i="8" s="1"/>
  <c r="K286" i="8" s="1"/>
  <c r="L286" i="8" s="1"/>
  <c r="M286" i="8" s="1"/>
  <c r="N285" i="8"/>
  <c r="D285" i="8"/>
  <c r="C285" i="8"/>
  <c r="I285" i="8" s="1"/>
  <c r="N284" i="8"/>
  <c r="D284" i="8"/>
  <c r="R284" i="8" s="1"/>
  <c r="C284" i="8"/>
  <c r="I284" i="8" s="1"/>
  <c r="N283" i="8"/>
  <c r="I283" i="8"/>
  <c r="D283" i="8"/>
  <c r="R283" i="8" s="1"/>
  <c r="C283" i="8"/>
  <c r="N282" i="8"/>
  <c r="D282" i="8"/>
  <c r="R282" i="8" s="1"/>
  <c r="C282" i="8"/>
  <c r="I282" i="8" s="1"/>
  <c r="N281" i="8"/>
  <c r="D281" i="8"/>
  <c r="R281" i="8" s="1"/>
  <c r="C281" i="8"/>
  <c r="I281" i="8" s="1"/>
  <c r="N280" i="8"/>
  <c r="D280" i="8"/>
  <c r="C280" i="8"/>
  <c r="I280" i="8" s="1"/>
  <c r="N279" i="8"/>
  <c r="D279" i="8"/>
  <c r="C279" i="8"/>
  <c r="I279" i="8" s="1"/>
  <c r="N278" i="8"/>
  <c r="D278" i="8"/>
  <c r="R278" i="8" s="1"/>
  <c r="C278" i="8"/>
  <c r="I278" i="8" s="1"/>
  <c r="N277" i="8"/>
  <c r="D277" i="8"/>
  <c r="R277" i="8" s="1"/>
  <c r="C277" i="8"/>
  <c r="I277" i="8" s="1"/>
  <c r="N276" i="8"/>
  <c r="D276" i="8"/>
  <c r="C276" i="8"/>
  <c r="I276" i="8" s="1"/>
  <c r="N275" i="8"/>
  <c r="D275" i="8"/>
  <c r="O275" i="8" s="1"/>
  <c r="C275" i="8"/>
  <c r="I275" i="8" s="1"/>
  <c r="N274" i="8"/>
  <c r="D274" i="8"/>
  <c r="R274" i="8" s="1"/>
  <c r="C274" i="8"/>
  <c r="I274" i="8" s="1"/>
  <c r="J274" i="8" s="1"/>
  <c r="N273" i="8"/>
  <c r="D273" i="8"/>
  <c r="C273" i="8"/>
  <c r="I273" i="8" s="1"/>
  <c r="N272" i="8"/>
  <c r="D272" i="8"/>
  <c r="C272" i="8"/>
  <c r="I272" i="8" s="1"/>
  <c r="N271" i="8"/>
  <c r="D271" i="8"/>
  <c r="R271" i="8" s="1"/>
  <c r="C271" i="8"/>
  <c r="I271" i="8" s="1"/>
  <c r="J271" i="8" s="1"/>
  <c r="K271" i="8" s="1"/>
  <c r="N270" i="8"/>
  <c r="P270" i="8" s="1"/>
  <c r="D270" i="8"/>
  <c r="R270" i="8" s="1"/>
  <c r="C270" i="8"/>
  <c r="I270" i="8" s="1"/>
  <c r="N269" i="8"/>
  <c r="D269" i="8"/>
  <c r="C269" i="8"/>
  <c r="I269" i="8" s="1"/>
  <c r="J269" i="8" s="1"/>
  <c r="N268" i="8"/>
  <c r="D268" i="8"/>
  <c r="R268" i="8" s="1"/>
  <c r="C268" i="8"/>
  <c r="I268" i="8" s="1"/>
  <c r="R267" i="8"/>
  <c r="N267" i="8"/>
  <c r="P267" i="8" s="1"/>
  <c r="D267" i="8"/>
  <c r="C267" i="8"/>
  <c r="I267" i="8" s="1"/>
  <c r="J267" i="8" s="1"/>
  <c r="N266" i="8"/>
  <c r="D266" i="8"/>
  <c r="R266" i="8" s="1"/>
  <c r="C266" i="8"/>
  <c r="I266" i="8" s="1"/>
  <c r="N265" i="8"/>
  <c r="D265" i="8"/>
  <c r="R265" i="8" s="1"/>
  <c r="C265" i="8"/>
  <c r="I265" i="8" s="1"/>
  <c r="N264" i="8"/>
  <c r="D264" i="8"/>
  <c r="R264" i="8" s="1"/>
  <c r="C264" i="8"/>
  <c r="I264" i="8" s="1"/>
  <c r="N263" i="8"/>
  <c r="D263" i="8"/>
  <c r="C263" i="8"/>
  <c r="I263" i="8" s="1"/>
  <c r="N262" i="8"/>
  <c r="D262" i="8"/>
  <c r="C262" i="8"/>
  <c r="I262" i="8" s="1"/>
  <c r="N261" i="8"/>
  <c r="D261" i="8"/>
  <c r="C261" i="8"/>
  <c r="I261" i="8" s="1"/>
  <c r="N260" i="8"/>
  <c r="D260" i="8"/>
  <c r="C260" i="8"/>
  <c r="I260" i="8" s="1"/>
  <c r="N259" i="8"/>
  <c r="D259" i="8"/>
  <c r="C259" i="8"/>
  <c r="I259" i="8" s="1"/>
  <c r="N258" i="8"/>
  <c r="D258" i="8"/>
  <c r="R258" i="8" s="1"/>
  <c r="C258" i="8"/>
  <c r="I258" i="8" s="1"/>
  <c r="N257" i="8"/>
  <c r="D257" i="8"/>
  <c r="R257" i="8" s="1"/>
  <c r="C257" i="8"/>
  <c r="I257" i="8" s="1"/>
  <c r="J257" i="8" s="1"/>
  <c r="N256" i="8"/>
  <c r="I256" i="8"/>
  <c r="J256" i="8" s="1"/>
  <c r="D256" i="8"/>
  <c r="C256" i="8"/>
  <c r="N255" i="8"/>
  <c r="D255" i="8"/>
  <c r="C255" i="8"/>
  <c r="I255" i="8" s="1"/>
  <c r="N254" i="8"/>
  <c r="D254" i="8"/>
  <c r="R254" i="8" s="1"/>
  <c r="C254" i="8"/>
  <c r="I254" i="8" s="1"/>
  <c r="N253" i="8"/>
  <c r="D253" i="8"/>
  <c r="R253" i="8" s="1"/>
  <c r="C253" i="8"/>
  <c r="I253" i="8" s="1"/>
  <c r="J253" i="8" s="1"/>
  <c r="N252" i="8"/>
  <c r="D252" i="8"/>
  <c r="C252" i="8"/>
  <c r="I252" i="8" s="1"/>
  <c r="J252" i="8" s="1"/>
  <c r="N251" i="8"/>
  <c r="D251" i="8"/>
  <c r="R251" i="8" s="1"/>
  <c r="C251" i="8"/>
  <c r="I251" i="8" s="1"/>
  <c r="J251" i="8" s="1"/>
  <c r="N250" i="8"/>
  <c r="D250" i="8"/>
  <c r="R250" i="8" s="1"/>
  <c r="C250" i="8"/>
  <c r="I250" i="8" s="1"/>
  <c r="N249" i="8"/>
  <c r="D249" i="8"/>
  <c r="C249" i="8"/>
  <c r="I249" i="8" s="1"/>
  <c r="N248" i="8"/>
  <c r="D248" i="8"/>
  <c r="R248" i="8" s="1"/>
  <c r="C248" i="8"/>
  <c r="I248" i="8" s="1"/>
  <c r="J248" i="8" s="1"/>
  <c r="N247" i="8"/>
  <c r="D247" i="8"/>
  <c r="C247" i="8"/>
  <c r="I247" i="8" s="1"/>
  <c r="N246" i="8"/>
  <c r="D246" i="8"/>
  <c r="C246" i="8"/>
  <c r="I246" i="8" s="1"/>
  <c r="R245" i="8"/>
  <c r="N245" i="8"/>
  <c r="P245" i="8" s="1"/>
  <c r="D245" i="8"/>
  <c r="C245" i="8"/>
  <c r="I245" i="8" s="1"/>
  <c r="J245" i="8" s="1"/>
  <c r="N244" i="8"/>
  <c r="D244" i="8"/>
  <c r="C244" i="8"/>
  <c r="I244" i="8" s="1"/>
  <c r="N243" i="8"/>
  <c r="D243" i="8"/>
  <c r="C243" i="8"/>
  <c r="I243" i="8" s="1"/>
  <c r="N242" i="8"/>
  <c r="D242" i="8"/>
  <c r="R242" i="8" s="1"/>
  <c r="C242" i="8"/>
  <c r="I242" i="8" s="1"/>
  <c r="N241" i="8"/>
  <c r="D241" i="8"/>
  <c r="C241" i="8"/>
  <c r="I241" i="8" s="1"/>
  <c r="N240" i="8"/>
  <c r="D240" i="8"/>
  <c r="R240" i="8" s="1"/>
  <c r="C240" i="8"/>
  <c r="I240" i="8" s="1"/>
  <c r="N239" i="8"/>
  <c r="D239" i="8"/>
  <c r="R239" i="8" s="1"/>
  <c r="C239" i="8"/>
  <c r="I239" i="8" s="1"/>
  <c r="N238" i="8"/>
  <c r="D238" i="8"/>
  <c r="R238" i="8" s="1"/>
  <c r="C238" i="8"/>
  <c r="I238" i="8" s="1"/>
  <c r="N237" i="8"/>
  <c r="D237" i="8"/>
  <c r="C237" i="8"/>
  <c r="I237" i="8" s="1"/>
  <c r="N236" i="8"/>
  <c r="D236" i="8"/>
  <c r="C236" i="8"/>
  <c r="I236" i="8" s="1"/>
  <c r="N235" i="8"/>
  <c r="D235" i="8"/>
  <c r="R235" i="8" s="1"/>
  <c r="C235" i="8"/>
  <c r="I235" i="8" s="1"/>
  <c r="N234" i="8"/>
  <c r="D234" i="8"/>
  <c r="C234" i="8"/>
  <c r="I234" i="8" s="1"/>
  <c r="N233" i="8"/>
  <c r="D233" i="8"/>
  <c r="R233" i="8" s="1"/>
  <c r="C233" i="8"/>
  <c r="I233" i="8" s="1"/>
  <c r="N232" i="8"/>
  <c r="D232" i="8"/>
  <c r="R232" i="8" s="1"/>
  <c r="C232" i="8"/>
  <c r="I232" i="8" s="1"/>
  <c r="J232" i="8" s="1"/>
  <c r="N231" i="8"/>
  <c r="D231" i="8"/>
  <c r="R231" i="8" s="1"/>
  <c r="C231" i="8"/>
  <c r="I231" i="8" s="1"/>
  <c r="J231" i="8" s="1"/>
  <c r="N230" i="8"/>
  <c r="D230" i="8"/>
  <c r="R230" i="8" s="1"/>
  <c r="C230" i="8"/>
  <c r="I230" i="8" s="1"/>
  <c r="N229" i="8"/>
  <c r="D229" i="8"/>
  <c r="R229" i="8" s="1"/>
  <c r="C229" i="8"/>
  <c r="I229" i="8" s="1"/>
  <c r="N228" i="8"/>
  <c r="D228" i="8"/>
  <c r="R228" i="8" s="1"/>
  <c r="C228" i="8"/>
  <c r="I228" i="8" s="1"/>
  <c r="N227" i="8"/>
  <c r="D227" i="8"/>
  <c r="R227" i="8" s="1"/>
  <c r="C227" i="8"/>
  <c r="I227" i="8" s="1"/>
  <c r="N226" i="8"/>
  <c r="D226" i="8"/>
  <c r="C226" i="8"/>
  <c r="I226" i="8" s="1"/>
  <c r="N225" i="8"/>
  <c r="D225" i="8"/>
  <c r="C225" i="8"/>
  <c r="I225" i="8" s="1"/>
  <c r="N224" i="8"/>
  <c r="D224" i="8"/>
  <c r="R224" i="8" s="1"/>
  <c r="C224" i="8"/>
  <c r="I224" i="8" s="1"/>
  <c r="J224" i="8" s="1"/>
  <c r="N223" i="8"/>
  <c r="D223" i="8"/>
  <c r="R223" i="8" s="1"/>
  <c r="C223" i="8"/>
  <c r="I223" i="8" s="1"/>
  <c r="N222" i="8"/>
  <c r="D222" i="8"/>
  <c r="C222" i="8"/>
  <c r="I222" i="8" s="1"/>
  <c r="N221" i="8"/>
  <c r="D221" i="8"/>
  <c r="C221" i="8"/>
  <c r="I221" i="8" s="1"/>
  <c r="N220" i="8"/>
  <c r="D220" i="8"/>
  <c r="R220" i="8" s="1"/>
  <c r="C220" i="8"/>
  <c r="I220" i="8" s="1"/>
  <c r="J220" i="8" s="1"/>
  <c r="K220" i="8" s="1"/>
  <c r="N219" i="8"/>
  <c r="D219" i="8"/>
  <c r="C219" i="8"/>
  <c r="I219" i="8" s="1"/>
  <c r="N218" i="8"/>
  <c r="D218" i="8"/>
  <c r="C218" i="8"/>
  <c r="I218" i="8" s="1"/>
  <c r="N217" i="8"/>
  <c r="D217" i="8"/>
  <c r="R217" i="8" s="1"/>
  <c r="C217" i="8"/>
  <c r="I217" i="8" s="1"/>
  <c r="J217" i="8" s="1"/>
  <c r="K217" i="8" s="1"/>
  <c r="N216" i="8"/>
  <c r="D216" i="8"/>
  <c r="C216" i="8"/>
  <c r="I216" i="8" s="1"/>
  <c r="J216" i="8" s="1"/>
  <c r="N215" i="8"/>
  <c r="D215" i="8"/>
  <c r="C215" i="8"/>
  <c r="I215" i="8" s="1"/>
  <c r="N214" i="8"/>
  <c r="D214" i="8"/>
  <c r="R214" i="8" s="1"/>
  <c r="C214" i="8"/>
  <c r="I214" i="8" s="1"/>
  <c r="J214" i="8" s="1"/>
  <c r="K214" i="8" s="1"/>
  <c r="N213" i="8"/>
  <c r="D213" i="8"/>
  <c r="C213" i="8"/>
  <c r="I213" i="8" s="1"/>
  <c r="N212" i="8"/>
  <c r="D212" i="8"/>
  <c r="R212" i="8" s="1"/>
  <c r="C212" i="8"/>
  <c r="I212" i="8" s="1"/>
  <c r="N211" i="8"/>
  <c r="D211" i="8"/>
  <c r="R211" i="8" s="1"/>
  <c r="C211" i="8"/>
  <c r="I211" i="8" s="1"/>
  <c r="N210" i="8"/>
  <c r="D210" i="8"/>
  <c r="C210" i="8"/>
  <c r="I210" i="8" s="1"/>
  <c r="N209" i="8"/>
  <c r="D209" i="8"/>
  <c r="C209" i="8"/>
  <c r="I209" i="8" s="1"/>
  <c r="N208" i="8"/>
  <c r="D208" i="8"/>
  <c r="C208" i="8"/>
  <c r="I208" i="8" s="1"/>
  <c r="J208" i="8" s="1"/>
  <c r="N207" i="8"/>
  <c r="D207" i="8"/>
  <c r="C207" i="8"/>
  <c r="I207" i="8" s="1"/>
  <c r="J207" i="8" s="1"/>
  <c r="K207" i="8" s="1"/>
  <c r="N206" i="8"/>
  <c r="D206" i="8"/>
  <c r="C206" i="8"/>
  <c r="I206" i="8" s="1"/>
  <c r="N205" i="8"/>
  <c r="D205" i="8"/>
  <c r="C205" i="8"/>
  <c r="I205" i="8" s="1"/>
  <c r="N204" i="8"/>
  <c r="D204" i="8"/>
  <c r="Q204" i="8" s="1"/>
  <c r="C204" i="8"/>
  <c r="I204" i="8" s="1"/>
  <c r="N203" i="8"/>
  <c r="D203" i="8"/>
  <c r="R203" i="8" s="1"/>
  <c r="C203" i="8"/>
  <c r="I203" i="8" s="1"/>
  <c r="N202" i="8"/>
  <c r="D202" i="8"/>
  <c r="C202" i="8"/>
  <c r="I202" i="8" s="1"/>
  <c r="J202" i="8" s="1"/>
  <c r="K202" i="8" s="1"/>
  <c r="N201" i="8"/>
  <c r="D201" i="8"/>
  <c r="C201" i="8"/>
  <c r="I201" i="8" s="1"/>
  <c r="N200" i="8"/>
  <c r="D200" i="8"/>
  <c r="R200" i="8" s="1"/>
  <c r="C200" i="8"/>
  <c r="I200" i="8" s="1"/>
  <c r="N199" i="8"/>
  <c r="D199" i="8"/>
  <c r="C199" i="8"/>
  <c r="I199" i="8" s="1"/>
  <c r="N198" i="8"/>
  <c r="D198" i="8"/>
  <c r="O198" i="8" s="1"/>
  <c r="C198" i="8"/>
  <c r="I198" i="8" s="1"/>
  <c r="J198" i="8" s="1"/>
  <c r="N197" i="8"/>
  <c r="Q197" i="8" s="1"/>
  <c r="D197" i="8"/>
  <c r="O197" i="8" s="1"/>
  <c r="C197" i="8"/>
  <c r="I197" i="8" s="1"/>
  <c r="J197" i="8" s="1"/>
  <c r="N196" i="8"/>
  <c r="D196" i="8"/>
  <c r="R196" i="8" s="1"/>
  <c r="C196" i="8"/>
  <c r="I196" i="8" s="1"/>
  <c r="N195" i="8"/>
  <c r="D195" i="8"/>
  <c r="R195" i="8" s="1"/>
  <c r="C195" i="8"/>
  <c r="I195" i="8" s="1"/>
  <c r="J195" i="8" s="1"/>
  <c r="K195" i="8" s="1"/>
  <c r="N194" i="8"/>
  <c r="D194" i="8"/>
  <c r="C194" i="8"/>
  <c r="I194" i="8" s="1"/>
  <c r="J194" i="8" s="1"/>
  <c r="K194" i="8" s="1"/>
  <c r="N193" i="8"/>
  <c r="D193" i="8"/>
  <c r="R193" i="8" s="1"/>
  <c r="C193" i="8"/>
  <c r="I193" i="8" s="1"/>
  <c r="J193" i="8" s="1"/>
  <c r="K193" i="8" s="1"/>
  <c r="L193" i="8" s="1"/>
  <c r="M193" i="8" s="1"/>
  <c r="N192" i="8"/>
  <c r="D192" i="8"/>
  <c r="R192" i="8" s="1"/>
  <c r="C192" i="8"/>
  <c r="I192" i="8" s="1"/>
  <c r="J192" i="8" s="1"/>
  <c r="K192" i="8" s="1"/>
  <c r="L192" i="8" s="1"/>
  <c r="M192" i="8" s="1"/>
  <c r="N191" i="8"/>
  <c r="D191" i="8"/>
  <c r="R191" i="8" s="1"/>
  <c r="C191" i="8"/>
  <c r="I191" i="8" s="1"/>
  <c r="N190" i="8"/>
  <c r="D190" i="8"/>
  <c r="R190" i="8" s="1"/>
  <c r="C190" i="8"/>
  <c r="I190" i="8" s="1"/>
  <c r="N189" i="8"/>
  <c r="D189" i="8"/>
  <c r="C189" i="8"/>
  <c r="I189" i="8" s="1"/>
  <c r="R188" i="8"/>
  <c r="N188" i="8"/>
  <c r="D188" i="8"/>
  <c r="C188" i="8"/>
  <c r="I188" i="8" s="1"/>
  <c r="J188" i="8" s="1"/>
  <c r="K188" i="8" s="1"/>
  <c r="N187" i="8"/>
  <c r="D187" i="8"/>
  <c r="C187" i="8"/>
  <c r="I187" i="8" s="1"/>
  <c r="N186" i="8"/>
  <c r="D186" i="8"/>
  <c r="C186" i="8"/>
  <c r="I186" i="8" s="1"/>
  <c r="J186" i="8" s="1"/>
  <c r="N185" i="8"/>
  <c r="D185" i="8"/>
  <c r="R185" i="8" s="1"/>
  <c r="C185" i="8"/>
  <c r="I185" i="8" s="1"/>
  <c r="J185" i="8" s="1"/>
  <c r="N184" i="8"/>
  <c r="D184" i="8"/>
  <c r="C184" i="8"/>
  <c r="I184" i="8" s="1"/>
  <c r="N183" i="8"/>
  <c r="D183" i="8"/>
  <c r="C183" i="8"/>
  <c r="I183" i="8" s="1"/>
  <c r="N182" i="8"/>
  <c r="D182" i="8"/>
  <c r="R182" i="8" s="1"/>
  <c r="C182" i="8"/>
  <c r="I182" i="8" s="1"/>
  <c r="J182" i="8" s="1"/>
  <c r="N181" i="8"/>
  <c r="D181" i="8"/>
  <c r="R181" i="8" s="1"/>
  <c r="C181" i="8"/>
  <c r="I181" i="8" s="1"/>
  <c r="J181" i="8" s="1"/>
  <c r="N180" i="8"/>
  <c r="D180" i="8"/>
  <c r="R180" i="8" s="1"/>
  <c r="C180" i="8"/>
  <c r="I180" i="8" s="1"/>
  <c r="N179" i="8"/>
  <c r="D179" i="8"/>
  <c r="R179" i="8" s="1"/>
  <c r="C179" i="8"/>
  <c r="I179" i="8" s="1"/>
  <c r="J179" i="8" s="1"/>
  <c r="N178" i="8"/>
  <c r="D178" i="8"/>
  <c r="R178" i="8" s="1"/>
  <c r="C178" i="8"/>
  <c r="I178" i="8" s="1"/>
  <c r="J178" i="8" s="1"/>
  <c r="K178" i="8" s="1"/>
  <c r="L178" i="8" s="1"/>
  <c r="M178" i="8" s="1"/>
  <c r="N177" i="8"/>
  <c r="O177" i="8" s="1"/>
  <c r="D177" i="8"/>
  <c r="R177" i="8" s="1"/>
  <c r="C177" i="8"/>
  <c r="I177" i="8" s="1"/>
  <c r="N176" i="8"/>
  <c r="D176" i="8"/>
  <c r="R176" i="8" s="1"/>
  <c r="C176" i="8"/>
  <c r="I176" i="8" s="1"/>
  <c r="J176" i="8" s="1"/>
  <c r="N175" i="8"/>
  <c r="D175" i="8"/>
  <c r="R175" i="8" s="1"/>
  <c r="C175" i="8"/>
  <c r="I175" i="8" s="1"/>
  <c r="J175" i="8" s="1"/>
  <c r="N174" i="8"/>
  <c r="D174" i="8"/>
  <c r="C174" i="8"/>
  <c r="I174" i="8" s="1"/>
  <c r="N173" i="8"/>
  <c r="D173" i="8"/>
  <c r="R173" i="8" s="1"/>
  <c r="C173" i="8"/>
  <c r="I173" i="8" s="1"/>
  <c r="J173" i="8" s="1"/>
  <c r="K173" i="8" s="1"/>
  <c r="L173" i="8" s="1"/>
  <c r="M173" i="8" s="1"/>
  <c r="N172" i="8"/>
  <c r="D172" i="8"/>
  <c r="R172" i="8" s="1"/>
  <c r="C172" i="8"/>
  <c r="I172" i="8" s="1"/>
  <c r="N171" i="8"/>
  <c r="D171" i="8"/>
  <c r="C171" i="8"/>
  <c r="I171" i="8" s="1"/>
  <c r="N170" i="8"/>
  <c r="D170" i="8"/>
  <c r="C170" i="8"/>
  <c r="I170" i="8" s="1"/>
  <c r="N169" i="8"/>
  <c r="D169" i="8"/>
  <c r="R169" i="8" s="1"/>
  <c r="C169" i="8"/>
  <c r="I169" i="8" s="1"/>
  <c r="J169" i="8" s="1"/>
  <c r="N168" i="8"/>
  <c r="D168" i="8"/>
  <c r="R168" i="8" s="1"/>
  <c r="C168" i="8"/>
  <c r="I168" i="8" s="1"/>
  <c r="J168" i="8" s="1"/>
  <c r="K168" i="8" s="1"/>
  <c r="N167" i="8"/>
  <c r="D167" i="8"/>
  <c r="C167" i="8"/>
  <c r="I167" i="8" s="1"/>
  <c r="J167" i="8" s="1"/>
  <c r="K167" i="8" s="1"/>
  <c r="L167" i="8" s="1"/>
  <c r="N166" i="8"/>
  <c r="D166" i="8"/>
  <c r="R166" i="8" s="1"/>
  <c r="C166" i="8"/>
  <c r="I166" i="8" s="1"/>
  <c r="N165" i="8"/>
  <c r="D165" i="8"/>
  <c r="R165" i="8" s="1"/>
  <c r="C165" i="8"/>
  <c r="I165" i="8" s="1"/>
  <c r="J165" i="8" s="1"/>
  <c r="K165" i="8" s="1"/>
  <c r="L165" i="8" s="1"/>
  <c r="N164" i="8"/>
  <c r="D164" i="8"/>
  <c r="R164" i="8" s="1"/>
  <c r="C164" i="8"/>
  <c r="I164" i="8" s="1"/>
  <c r="J164" i="8" s="1"/>
  <c r="N163" i="8"/>
  <c r="D163" i="8"/>
  <c r="R163" i="8" s="1"/>
  <c r="C163" i="8"/>
  <c r="I163" i="8" s="1"/>
  <c r="N162" i="8"/>
  <c r="D162" i="8"/>
  <c r="R162" i="8" s="1"/>
  <c r="C162" i="8"/>
  <c r="I162" i="8" s="1"/>
  <c r="N161" i="8"/>
  <c r="D161" i="8"/>
  <c r="R161" i="8" s="1"/>
  <c r="C161" i="8"/>
  <c r="I161" i="8" s="1"/>
  <c r="N160" i="8"/>
  <c r="D160" i="8"/>
  <c r="R160" i="8" s="1"/>
  <c r="C160" i="8"/>
  <c r="I160" i="8" s="1"/>
  <c r="J160" i="8" s="1"/>
  <c r="K160" i="8" s="1"/>
  <c r="L160" i="8" s="1"/>
  <c r="N159" i="8"/>
  <c r="D159" i="8"/>
  <c r="C159" i="8"/>
  <c r="I159" i="8" s="1"/>
  <c r="N158" i="8"/>
  <c r="D158" i="8"/>
  <c r="R158" i="8" s="1"/>
  <c r="C158" i="8"/>
  <c r="I158" i="8" s="1"/>
  <c r="N157" i="8"/>
  <c r="D157" i="8"/>
  <c r="R157" i="8" s="1"/>
  <c r="C157" i="8"/>
  <c r="I157" i="8" s="1"/>
  <c r="N156" i="8"/>
  <c r="D156" i="8"/>
  <c r="R156" i="8" s="1"/>
  <c r="C156" i="8"/>
  <c r="I156" i="8" s="1"/>
  <c r="J156" i="8" s="1"/>
  <c r="N155" i="8"/>
  <c r="D155" i="8"/>
  <c r="C155" i="8"/>
  <c r="I155" i="8" s="1"/>
  <c r="J155" i="8" s="1"/>
  <c r="N154" i="8"/>
  <c r="Q154" i="8" s="1"/>
  <c r="D154" i="8"/>
  <c r="R154" i="8" s="1"/>
  <c r="C154" i="8"/>
  <c r="I154" i="8" s="1"/>
  <c r="N153" i="8"/>
  <c r="D153" i="8"/>
  <c r="C153" i="8"/>
  <c r="I153" i="8" s="1"/>
  <c r="N152" i="8"/>
  <c r="D152" i="8"/>
  <c r="R152" i="8" s="1"/>
  <c r="C152" i="8"/>
  <c r="I152" i="8" s="1"/>
  <c r="N151" i="8"/>
  <c r="D151" i="8"/>
  <c r="R151" i="8" s="1"/>
  <c r="C151" i="8"/>
  <c r="I151" i="8" s="1"/>
  <c r="N150" i="8"/>
  <c r="D150" i="8"/>
  <c r="C150" i="8"/>
  <c r="I150" i="8" s="1"/>
  <c r="J150" i="8" s="1"/>
  <c r="N149" i="8"/>
  <c r="D149" i="8"/>
  <c r="C149" i="8"/>
  <c r="I149" i="8" s="1"/>
  <c r="J149" i="8" s="1"/>
  <c r="K149" i="8" s="1"/>
  <c r="L149" i="8" s="1"/>
  <c r="M149" i="8" s="1"/>
  <c r="N148" i="8"/>
  <c r="D148" i="8"/>
  <c r="P148" i="8" s="1"/>
  <c r="C148" i="8"/>
  <c r="I148" i="8" s="1"/>
  <c r="N147" i="8"/>
  <c r="D147" i="8"/>
  <c r="C147" i="8"/>
  <c r="I147" i="8" s="1"/>
  <c r="N146" i="8"/>
  <c r="D146" i="8"/>
  <c r="R146" i="8" s="1"/>
  <c r="C146" i="8"/>
  <c r="I146" i="8" s="1"/>
  <c r="N145" i="8"/>
  <c r="D145" i="8"/>
  <c r="C145" i="8"/>
  <c r="I145" i="8" s="1"/>
  <c r="N144" i="8"/>
  <c r="D144" i="8"/>
  <c r="C144" i="8"/>
  <c r="I144" i="8" s="1"/>
  <c r="N143" i="8"/>
  <c r="D143" i="8"/>
  <c r="R143" i="8" s="1"/>
  <c r="C143" i="8"/>
  <c r="I143" i="8" s="1"/>
  <c r="N142" i="8"/>
  <c r="D142" i="8"/>
  <c r="C142" i="8"/>
  <c r="I142" i="8" s="1"/>
  <c r="J142" i="8" s="1"/>
  <c r="K142" i="8" s="1"/>
  <c r="N141" i="8"/>
  <c r="D141" i="8"/>
  <c r="C141" i="8"/>
  <c r="I141" i="8" s="1"/>
  <c r="N140" i="8"/>
  <c r="D140" i="8"/>
  <c r="R140" i="8" s="1"/>
  <c r="C140" i="8"/>
  <c r="I140" i="8" s="1"/>
  <c r="J140" i="8" s="1"/>
  <c r="N139" i="8"/>
  <c r="D139" i="8"/>
  <c r="C139" i="8"/>
  <c r="I139" i="8" s="1"/>
  <c r="N138" i="8"/>
  <c r="J138" i="8"/>
  <c r="F138" i="8"/>
  <c r="D138" i="8"/>
  <c r="R138" i="8" s="1"/>
  <c r="C138" i="8"/>
  <c r="I138" i="8" s="1"/>
  <c r="N137" i="8"/>
  <c r="D137" i="8"/>
  <c r="R137" i="8" s="1"/>
  <c r="C137" i="8"/>
  <c r="I137" i="8" s="1"/>
  <c r="N136" i="8"/>
  <c r="D136" i="8"/>
  <c r="R136" i="8" s="1"/>
  <c r="C136" i="8"/>
  <c r="I136" i="8" s="1"/>
  <c r="J136" i="8" s="1"/>
  <c r="N135" i="8"/>
  <c r="D135" i="8"/>
  <c r="R135" i="8" s="1"/>
  <c r="C135" i="8"/>
  <c r="I135" i="8" s="1"/>
  <c r="J135" i="8" s="1"/>
  <c r="K135" i="8" s="1"/>
  <c r="N134" i="8"/>
  <c r="D134" i="8"/>
  <c r="R134" i="8" s="1"/>
  <c r="C134" i="8"/>
  <c r="I134" i="8" s="1"/>
  <c r="J134" i="8" s="1"/>
  <c r="K134" i="8" s="1"/>
  <c r="L134" i="8" s="1"/>
  <c r="M134" i="8" s="1"/>
  <c r="R133" i="8"/>
  <c r="N133" i="8"/>
  <c r="P133" i="8" s="1"/>
  <c r="D133" i="8"/>
  <c r="C133" i="8"/>
  <c r="I133" i="8" s="1"/>
  <c r="J133" i="8" s="1"/>
  <c r="N132" i="8"/>
  <c r="D132" i="8"/>
  <c r="C132" i="8"/>
  <c r="I132" i="8" s="1"/>
  <c r="J132" i="8" s="1"/>
  <c r="N131" i="8"/>
  <c r="D131" i="8"/>
  <c r="R131" i="8" s="1"/>
  <c r="C131" i="8"/>
  <c r="I131" i="8" s="1"/>
  <c r="N130" i="8"/>
  <c r="D130" i="8"/>
  <c r="R130" i="8" s="1"/>
  <c r="C130" i="8"/>
  <c r="I130" i="8" s="1"/>
  <c r="J130" i="8" s="1"/>
  <c r="N129" i="8"/>
  <c r="D129" i="8"/>
  <c r="C129" i="8"/>
  <c r="I129" i="8" s="1"/>
  <c r="J129" i="8" s="1"/>
  <c r="K129" i="8" s="1"/>
  <c r="L129" i="8" s="1"/>
  <c r="M129" i="8" s="1"/>
  <c r="N128" i="8"/>
  <c r="D128" i="8"/>
  <c r="R128" i="8" s="1"/>
  <c r="C128" i="8"/>
  <c r="I128" i="8" s="1"/>
  <c r="J128" i="8" s="1"/>
  <c r="K128" i="8" s="1"/>
  <c r="N127" i="8"/>
  <c r="O127" i="8" s="1"/>
  <c r="D127" i="8"/>
  <c r="R127" i="8" s="1"/>
  <c r="C127" i="8"/>
  <c r="I127" i="8" s="1"/>
  <c r="J127" i="8" s="1"/>
  <c r="N126" i="8"/>
  <c r="D126" i="8"/>
  <c r="R126" i="8" s="1"/>
  <c r="C126" i="8"/>
  <c r="I126" i="8" s="1"/>
  <c r="J126" i="8" s="1"/>
  <c r="K126" i="8" s="1"/>
  <c r="L126" i="8" s="1"/>
  <c r="N125" i="8"/>
  <c r="D125" i="8"/>
  <c r="R125" i="8" s="1"/>
  <c r="C125" i="8"/>
  <c r="I125" i="8" s="1"/>
  <c r="J125" i="8" s="1"/>
  <c r="K125" i="8" s="1"/>
  <c r="N124" i="8"/>
  <c r="O124" i="8" s="1"/>
  <c r="D124" i="8"/>
  <c r="C124" i="8"/>
  <c r="I124" i="8" s="1"/>
  <c r="J124" i="8" s="1"/>
  <c r="N123" i="8"/>
  <c r="D123" i="8"/>
  <c r="R123" i="8" s="1"/>
  <c r="C123" i="8"/>
  <c r="I123" i="8" s="1"/>
  <c r="J123" i="8" s="1"/>
  <c r="N122" i="8"/>
  <c r="D122" i="8"/>
  <c r="R122" i="8" s="1"/>
  <c r="C122" i="8"/>
  <c r="I122" i="8" s="1"/>
  <c r="J122" i="8" s="1"/>
  <c r="N121" i="8"/>
  <c r="D121" i="8"/>
  <c r="R121" i="8" s="1"/>
  <c r="C121" i="8"/>
  <c r="I121" i="8" s="1"/>
  <c r="J121" i="8" s="1"/>
  <c r="K121" i="8" s="1"/>
  <c r="N120" i="8"/>
  <c r="D120" i="8"/>
  <c r="C120" i="8"/>
  <c r="I120" i="8" s="1"/>
  <c r="J120" i="8" s="1"/>
  <c r="K120" i="8" s="1"/>
  <c r="L120" i="8" s="1"/>
  <c r="M120" i="8" s="1"/>
  <c r="N119" i="8"/>
  <c r="D119" i="8"/>
  <c r="R119" i="8" s="1"/>
  <c r="C119" i="8"/>
  <c r="I119" i="8" s="1"/>
  <c r="N118" i="8"/>
  <c r="D118" i="8"/>
  <c r="R118" i="8" s="1"/>
  <c r="C118" i="8"/>
  <c r="I118" i="8" s="1"/>
  <c r="J118" i="8" s="1"/>
  <c r="K118" i="8" s="1"/>
  <c r="L118" i="8" s="1"/>
  <c r="M118" i="8" s="1"/>
  <c r="N117" i="8"/>
  <c r="D117" i="8"/>
  <c r="C117" i="8"/>
  <c r="I117" i="8" s="1"/>
  <c r="N116" i="8"/>
  <c r="D116" i="8"/>
  <c r="R116" i="8" s="1"/>
  <c r="C116" i="8"/>
  <c r="I116" i="8" s="1"/>
  <c r="N115" i="8"/>
  <c r="D115" i="8"/>
  <c r="R115" i="8" s="1"/>
  <c r="C115" i="8"/>
  <c r="I115" i="8" s="1"/>
  <c r="N114" i="8"/>
  <c r="D114" i="8"/>
  <c r="R114" i="8" s="1"/>
  <c r="C114" i="8"/>
  <c r="I114" i="8" s="1"/>
  <c r="N113" i="8"/>
  <c r="D113" i="8"/>
  <c r="R113" i="8" s="1"/>
  <c r="C113" i="8"/>
  <c r="I113" i="8" s="1"/>
  <c r="J113" i="8" s="1"/>
  <c r="N112" i="8"/>
  <c r="D112" i="8"/>
  <c r="C112" i="8"/>
  <c r="I112" i="8" s="1"/>
  <c r="N111" i="8"/>
  <c r="D111" i="8"/>
  <c r="R111" i="8" s="1"/>
  <c r="C111" i="8"/>
  <c r="I111" i="8" s="1"/>
  <c r="J111" i="8" s="1"/>
  <c r="N110" i="8"/>
  <c r="D110" i="8"/>
  <c r="R110" i="8" s="1"/>
  <c r="C110" i="8"/>
  <c r="I110" i="8" s="1"/>
  <c r="J110" i="8" s="1"/>
  <c r="N109" i="8"/>
  <c r="D109" i="8"/>
  <c r="R109" i="8" s="1"/>
  <c r="C109" i="8"/>
  <c r="I109" i="8" s="1"/>
  <c r="N108" i="8"/>
  <c r="D108" i="8"/>
  <c r="R108" i="8" s="1"/>
  <c r="C108" i="8"/>
  <c r="I108" i="8" s="1"/>
  <c r="J108" i="8" s="1"/>
  <c r="K108" i="8" s="1"/>
  <c r="N107" i="8"/>
  <c r="D107" i="8"/>
  <c r="R107" i="8" s="1"/>
  <c r="C107" i="8"/>
  <c r="I107" i="8" s="1"/>
  <c r="N106" i="8"/>
  <c r="D106" i="8"/>
  <c r="R106" i="8" s="1"/>
  <c r="C106" i="8"/>
  <c r="I106" i="8" s="1"/>
  <c r="N105" i="8"/>
  <c r="J105" i="8"/>
  <c r="K105" i="8" s="1"/>
  <c r="D105" i="8"/>
  <c r="R105" i="8" s="1"/>
  <c r="C105" i="8"/>
  <c r="I105" i="8" s="1"/>
  <c r="N104" i="8"/>
  <c r="D104" i="8"/>
  <c r="R104" i="8" s="1"/>
  <c r="C104" i="8"/>
  <c r="I104" i="8" s="1"/>
  <c r="N103" i="8"/>
  <c r="D103" i="8"/>
  <c r="C103" i="8"/>
  <c r="I103" i="8" s="1"/>
  <c r="J103" i="8" s="1"/>
  <c r="N102" i="8"/>
  <c r="D102" i="8"/>
  <c r="R102" i="8" s="1"/>
  <c r="C102" i="8"/>
  <c r="I102" i="8" s="1"/>
  <c r="J102" i="8" s="1"/>
  <c r="K102" i="8" s="1"/>
  <c r="L102" i="8" s="1"/>
  <c r="M102" i="8" s="1"/>
  <c r="N101" i="8"/>
  <c r="D101" i="8"/>
  <c r="R101" i="8" s="1"/>
  <c r="C101" i="8"/>
  <c r="I101" i="8" s="1"/>
  <c r="N100" i="8"/>
  <c r="D100" i="8"/>
  <c r="R100" i="8" s="1"/>
  <c r="C100" i="8"/>
  <c r="I100" i="8" s="1"/>
  <c r="J100" i="8" s="1"/>
  <c r="K100" i="8" s="1"/>
  <c r="L100" i="8" s="1"/>
  <c r="M100" i="8" s="1"/>
  <c r="N99" i="8"/>
  <c r="Q99" i="8" s="1"/>
  <c r="D99" i="8"/>
  <c r="C99" i="8"/>
  <c r="I99" i="8" s="1"/>
  <c r="N98" i="8"/>
  <c r="D98" i="8"/>
  <c r="O98" i="8" s="1"/>
  <c r="C98" i="8"/>
  <c r="I98" i="8" s="1"/>
  <c r="N97" i="8"/>
  <c r="D97" i="8"/>
  <c r="C97" i="8"/>
  <c r="I97" i="8" s="1"/>
  <c r="N96" i="8"/>
  <c r="D96" i="8"/>
  <c r="R96" i="8" s="1"/>
  <c r="C96" i="8"/>
  <c r="I96" i="8" s="1"/>
  <c r="J96" i="8" s="1"/>
  <c r="K96" i="8" s="1"/>
  <c r="N95" i="8"/>
  <c r="D95" i="8"/>
  <c r="C95" i="8"/>
  <c r="I95" i="8" s="1"/>
  <c r="J95" i="8" s="1"/>
  <c r="N94" i="8"/>
  <c r="D94" i="8"/>
  <c r="R94" i="8" s="1"/>
  <c r="C94" i="8"/>
  <c r="I94" i="8" s="1"/>
  <c r="N93" i="8"/>
  <c r="D93" i="8"/>
  <c r="C93" i="8"/>
  <c r="I93" i="8" s="1"/>
  <c r="N92" i="8"/>
  <c r="D92" i="8"/>
  <c r="R92" i="8" s="1"/>
  <c r="C92" i="8"/>
  <c r="I92" i="8" s="1"/>
  <c r="J92" i="8" s="1"/>
  <c r="K92" i="8" s="1"/>
  <c r="L92" i="8" s="1"/>
  <c r="M92" i="8" s="1"/>
  <c r="N91" i="8"/>
  <c r="D91" i="8"/>
  <c r="R91" i="8" s="1"/>
  <c r="C91" i="8"/>
  <c r="I91" i="8" s="1"/>
  <c r="J91" i="8" s="1"/>
  <c r="K91" i="8" s="1"/>
  <c r="N90" i="8"/>
  <c r="D90" i="8"/>
  <c r="R90" i="8" s="1"/>
  <c r="C90" i="8"/>
  <c r="I90" i="8" s="1"/>
  <c r="J90" i="8" s="1"/>
  <c r="K90" i="8" s="1"/>
  <c r="L90" i="8" s="1"/>
  <c r="N89" i="8"/>
  <c r="D89" i="8"/>
  <c r="C89" i="8"/>
  <c r="I89" i="8" s="1"/>
  <c r="N88" i="8"/>
  <c r="D88" i="8"/>
  <c r="C88" i="8"/>
  <c r="I88" i="8" s="1"/>
  <c r="J88" i="8" s="1"/>
  <c r="N87" i="8"/>
  <c r="D87" i="8"/>
  <c r="C87" i="8"/>
  <c r="I87" i="8" s="1"/>
  <c r="J87" i="8" s="1"/>
  <c r="N86" i="8"/>
  <c r="D86" i="8"/>
  <c r="C86" i="8"/>
  <c r="I86" i="8" s="1"/>
  <c r="N85" i="8"/>
  <c r="P85" i="8" s="1"/>
  <c r="D85" i="8"/>
  <c r="R85" i="8" s="1"/>
  <c r="C85" i="8"/>
  <c r="I85" i="8" s="1"/>
  <c r="J85" i="8" s="1"/>
  <c r="N84" i="8"/>
  <c r="D84" i="8"/>
  <c r="R84" i="8" s="1"/>
  <c r="C84" i="8"/>
  <c r="I84" i="8" s="1"/>
  <c r="N83" i="8"/>
  <c r="D83" i="8"/>
  <c r="C83" i="8"/>
  <c r="I83" i="8" s="1"/>
  <c r="N82" i="8"/>
  <c r="D82" i="8"/>
  <c r="R82" i="8" s="1"/>
  <c r="C82" i="8"/>
  <c r="I82" i="8" s="1"/>
  <c r="J82" i="8" s="1"/>
  <c r="K82" i="8" s="1"/>
  <c r="L82" i="8" s="1"/>
  <c r="M82" i="8" s="1"/>
  <c r="N81" i="8"/>
  <c r="D81" i="8"/>
  <c r="C81" i="8"/>
  <c r="I81" i="8" s="1"/>
  <c r="N80" i="8"/>
  <c r="D80" i="8"/>
  <c r="R80" i="8" s="1"/>
  <c r="C80" i="8"/>
  <c r="I80" i="8" s="1"/>
  <c r="N79" i="8"/>
  <c r="D79" i="8"/>
  <c r="C79" i="8"/>
  <c r="I79" i="8" s="1"/>
  <c r="N78" i="8"/>
  <c r="D78" i="8"/>
  <c r="R78" i="8" s="1"/>
  <c r="C78" i="8"/>
  <c r="I78" i="8" s="1"/>
  <c r="J78" i="8" s="1"/>
  <c r="N77" i="8"/>
  <c r="D77" i="8"/>
  <c r="R77" i="8" s="1"/>
  <c r="C77" i="8"/>
  <c r="I77" i="8" s="1"/>
  <c r="N76" i="8"/>
  <c r="D76" i="8"/>
  <c r="C76" i="8"/>
  <c r="I76" i="8" s="1"/>
  <c r="J76" i="8" s="1"/>
  <c r="N75" i="8"/>
  <c r="D75" i="8"/>
  <c r="R75" i="8" s="1"/>
  <c r="C75" i="8"/>
  <c r="I75" i="8" s="1"/>
  <c r="N74" i="8"/>
  <c r="D74" i="8"/>
  <c r="C74" i="8"/>
  <c r="I74" i="8" s="1"/>
  <c r="N73" i="8"/>
  <c r="D73" i="8"/>
  <c r="R73" i="8" s="1"/>
  <c r="C73" i="8"/>
  <c r="I73" i="8" s="1"/>
  <c r="N72" i="8"/>
  <c r="D72" i="8"/>
  <c r="R72" i="8" s="1"/>
  <c r="C72" i="8"/>
  <c r="I72" i="8" s="1"/>
  <c r="J72" i="8" s="1"/>
  <c r="R71" i="8"/>
  <c r="N71" i="8"/>
  <c r="D71" i="8"/>
  <c r="P71" i="8" s="1"/>
  <c r="C71" i="8"/>
  <c r="I71" i="8" s="1"/>
  <c r="N70" i="8"/>
  <c r="D70" i="8"/>
  <c r="R70" i="8" s="1"/>
  <c r="C70" i="8"/>
  <c r="I70" i="8" s="1"/>
  <c r="N69" i="8"/>
  <c r="D69" i="8"/>
  <c r="C69" i="8"/>
  <c r="I69" i="8" s="1"/>
  <c r="J69" i="8" s="1"/>
  <c r="N68" i="8"/>
  <c r="D68" i="8"/>
  <c r="R68" i="8" s="1"/>
  <c r="C68" i="8"/>
  <c r="I68" i="8" s="1"/>
  <c r="J68" i="8" s="1"/>
  <c r="N67" i="8"/>
  <c r="D67" i="8"/>
  <c r="C67" i="8"/>
  <c r="I67" i="8" s="1"/>
  <c r="J67" i="8" s="1"/>
  <c r="K67" i="8" s="1"/>
  <c r="L67" i="8" s="1"/>
  <c r="N66" i="8"/>
  <c r="D66" i="8"/>
  <c r="R66" i="8" s="1"/>
  <c r="C66" i="8"/>
  <c r="I66" i="8" s="1"/>
  <c r="N65" i="8"/>
  <c r="D65" i="8"/>
  <c r="R65" i="8" s="1"/>
  <c r="C65" i="8"/>
  <c r="I65" i="8" s="1"/>
  <c r="N64" i="8"/>
  <c r="D64" i="8"/>
  <c r="R64" i="8" s="1"/>
  <c r="C64" i="8"/>
  <c r="I64" i="8" s="1"/>
  <c r="N63" i="8"/>
  <c r="D63" i="8"/>
  <c r="R63" i="8" s="1"/>
  <c r="C63" i="8"/>
  <c r="I63" i="8" s="1"/>
  <c r="J63" i="8" s="1"/>
  <c r="K63" i="8" s="1"/>
  <c r="N62" i="8"/>
  <c r="D62" i="8"/>
  <c r="C62" i="8"/>
  <c r="I62" i="8" s="1"/>
  <c r="N61" i="8"/>
  <c r="D61" i="8"/>
  <c r="R61" i="8" s="1"/>
  <c r="C61" i="8"/>
  <c r="I61" i="8" s="1"/>
  <c r="J61" i="8" s="1"/>
  <c r="N60" i="8"/>
  <c r="D60" i="8"/>
  <c r="C60" i="8"/>
  <c r="I60" i="8" s="1"/>
  <c r="N59" i="8"/>
  <c r="D59" i="8"/>
  <c r="C59" i="8"/>
  <c r="I59" i="8" s="1"/>
  <c r="J59" i="8" s="1"/>
  <c r="N58" i="8"/>
  <c r="D58" i="8"/>
  <c r="C58" i="8"/>
  <c r="I58" i="8" s="1"/>
  <c r="N57" i="8"/>
  <c r="D57" i="8"/>
  <c r="C57" i="8"/>
  <c r="I57" i="8" s="1"/>
  <c r="N56" i="8"/>
  <c r="D56" i="8"/>
  <c r="R56" i="8" s="1"/>
  <c r="C56" i="8"/>
  <c r="I56" i="8" s="1"/>
  <c r="N55" i="8"/>
  <c r="D55" i="8"/>
  <c r="C55" i="8"/>
  <c r="I55" i="8" s="1"/>
  <c r="N54" i="8"/>
  <c r="D54" i="8"/>
  <c r="R54" i="8" s="1"/>
  <c r="C54" i="8"/>
  <c r="I54" i="8" s="1"/>
  <c r="N53" i="8"/>
  <c r="D53" i="8"/>
  <c r="C53" i="8"/>
  <c r="I53" i="8" s="1"/>
  <c r="N52" i="8"/>
  <c r="D52" i="8"/>
  <c r="R52" i="8" s="1"/>
  <c r="C52" i="8"/>
  <c r="I52" i="8" s="1"/>
  <c r="N51" i="8"/>
  <c r="D51" i="8"/>
  <c r="R51" i="8" s="1"/>
  <c r="C51" i="8"/>
  <c r="I51" i="8" s="1"/>
  <c r="N50" i="8"/>
  <c r="D50" i="8"/>
  <c r="R50" i="8" s="1"/>
  <c r="C50" i="8"/>
  <c r="I50" i="8" s="1"/>
  <c r="J50" i="8" s="1"/>
  <c r="K50" i="8" s="1"/>
  <c r="L50" i="8" s="1"/>
  <c r="N49" i="8"/>
  <c r="D49" i="8"/>
  <c r="R49" i="8" s="1"/>
  <c r="C49" i="8"/>
  <c r="I49" i="8" s="1"/>
  <c r="N48" i="8"/>
  <c r="D48" i="8"/>
  <c r="R48" i="8" s="1"/>
  <c r="C48" i="8"/>
  <c r="I48" i="8" s="1"/>
  <c r="N47" i="8"/>
  <c r="D47" i="8"/>
  <c r="P47" i="8" s="1"/>
  <c r="C47" i="8"/>
  <c r="I47" i="8" s="1"/>
  <c r="J47" i="8" s="1"/>
  <c r="K47" i="8" s="1"/>
  <c r="L47" i="8" s="1"/>
  <c r="N46" i="8"/>
  <c r="D46" i="8"/>
  <c r="R46" i="8" s="1"/>
  <c r="C46" i="8"/>
  <c r="I46" i="8" s="1"/>
  <c r="J46" i="8" s="1"/>
  <c r="K46" i="8" s="1"/>
  <c r="L46" i="8" s="1"/>
  <c r="N45" i="8"/>
  <c r="D45" i="8"/>
  <c r="R45" i="8" s="1"/>
  <c r="C45" i="8"/>
  <c r="I45" i="8" s="1"/>
  <c r="J45" i="8" s="1"/>
  <c r="K45" i="8" s="1"/>
  <c r="L45" i="8" s="1"/>
  <c r="M45" i="8" s="1"/>
  <c r="N44" i="8"/>
  <c r="D44" i="8"/>
  <c r="R44" i="8" s="1"/>
  <c r="C44" i="8"/>
  <c r="I44" i="8" s="1"/>
  <c r="J44" i="8" s="1"/>
  <c r="K44" i="8" s="1"/>
  <c r="L44" i="8" s="1"/>
  <c r="M44" i="8" s="1"/>
  <c r="N43" i="8"/>
  <c r="D43" i="8"/>
  <c r="R43" i="8" s="1"/>
  <c r="C43" i="8"/>
  <c r="I43" i="8" s="1"/>
  <c r="J43" i="8" s="1"/>
  <c r="N42" i="8"/>
  <c r="D42" i="8"/>
  <c r="R42" i="8" s="1"/>
  <c r="C42" i="8"/>
  <c r="I42" i="8" s="1"/>
  <c r="N41" i="8"/>
  <c r="D41" i="8"/>
  <c r="C41" i="8"/>
  <c r="I41" i="8" s="1"/>
  <c r="J41" i="8" s="1"/>
  <c r="K41" i="8" s="1"/>
  <c r="L41" i="8" s="1"/>
  <c r="N40" i="8"/>
  <c r="O40" i="8" s="1"/>
  <c r="D40" i="8"/>
  <c r="R40" i="8" s="1"/>
  <c r="C40" i="8"/>
  <c r="I40" i="8" s="1"/>
  <c r="J40" i="8" s="1"/>
  <c r="N39" i="8"/>
  <c r="D39" i="8"/>
  <c r="C39" i="8"/>
  <c r="I39" i="8" s="1"/>
  <c r="J39" i="8" s="1"/>
  <c r="N38" i="8"/>
  <c r="D38" i="8"/>
  <c r="C38" i="8"/>
  <c r="I38" i="8" s="1"/>
  <c r="J38" i="8" s="1"/>
  <c r="N37" i="8"/>
  <c r="D37" i="8"/>
  <c r="R37" i="8" s="1"/>
  <c r="C37" i="8"/>
  <c r="I37" i="8" s="1"/>
  <c r="J37" i="8" s="1"/>
  <c r="N36" i="8"/>
  <c r="D36" i="8"/>
  <c r="R36" i="8" s="1"/>
  <c r="C36" i="8"/>
  <c r="I36" i="8" s="1"/>
  <c r="J36" i="8" s="1"/>
  <c r="N35" i="8"/>
  <c r="D35" i="8"/>
  <c r="R35" i="8" s="1"/>
  <c r="C35" i="8"/>
  <c r="I35" i="8" s="1"/>
  <c r="N34" i="8"/>
  <c r="D34" i="8"/>
  <c r="R34" i="8" s="1"/>
  <c r="C34" i="8"/>
  <c r="I34" i="8" s="1"/>
  <c r="N33" i="8"/>
  <c r="D33" i="8"/>
  <c r="C33" i="8"/>
  <c r="I33" i="8" s="1"/>
  <c r="J33" i="8" s="1"/>
  <c r="K33" i="8" s="1"/>
  <c r="L33" i="8" s="1"/>
  <c r="N32" i="8"/>
  <c r="D32" i="8"/>
  <c r="R32" i="8" s="1"/>
  <c r="C32" i="8"/>
  <c r="I32" i="8" s="1"/>
  <c r="N31" i="8"/>
  <c r="D31" i="8"/>
  <c r="R31" i="8" s="1"/>
  <c r="C31" i="8"/>
  <c r="I31" i="8" s="1"/>
  <c r="J31" i="8" s="1"/>
  <c r="N30" i="8"/>
  <c r="I30" i="8"/>
  <c r="D30" i="8"/>
  <c r="R30" i="8" s="1"/>
  <c r="C30" i="8"/>
  <c r="N29" i="8"/>
  <c r="D29" i="8"/>
  <c r="R29" i="8" s="1"/>
  <c r="C29" i="8"/>
  <c r="I29" i="8" s="1"/>
  <c r="J29" i="8" s="1"/>
  <c r="K29" i="8" s="1"/>
  <c r="L29" i="8" s="1"/>
  <c r="M29" i="8" s="1"/>
  <c r="N28" i="8"/>
  <c r="D28" i="8"/>
  <c r="R28" i="8" s="1"/>
  <c r="C28" i="8"/>
  <c r="I28" i="8" s="1"/>
  <c r="N27" i="8"/>
  <c r="D27" i="8"/>
  <c r="C27" i="8"/>
  <c r="I27" i="8" s="1"/>
  <c r="N26" i="8"/>
  <c r="G26" i="8"/>
  <c r="F26" i="8"/>
  <c r="D26" i="8"/>
  <c r="R26" i="8" s="1"/>
  <c r="C26" i="8"/>
  <c r="I26" i="8" s="1"/>
  <c r="J26" i="8" s="1"/>
  <c r="K26" i="8" s="1"/>
  <c r="L26" i="8" s="1"/>
  <c r="M26" i="8" s="1"/>
  <c r="N25" i="8"/>
  <c r="D25" i="8"/>
  <c r="R25" i="8" s="1"/>
  <c r="C25" i="8"/>
  <c r="I25" i="8" s="1"/>
  <c r="N24" i="8"/>
  <c r="D24" i="8"/>
  <c r="R24" i="8" s="1"/>
  <c r="C24" i="8"/>
  <c r="I24" i="8" s="1"/>
  <c r="J24" i="8" s="1"/>
  <c r="K24" i="8" s="1"/>
  <c r="L24" i="8" s="1"/>
  <c r="N23" i="8"/>
  <c r="D23" i="8"/>
  <c r="C23" i="8"/>
  <c r="I23" i="8" s="1"/>
  <c r="N22" i="8"/>
  <c r="D22" i="8"/>
  <c r="R22" i="8" s="1"/>
  <c r="C22" i="8"/>
  <c r="I22" i="8" s="1"/>
  <c r="J22" i="8" s="1"/>
  <c r="K22" i="8" s="1"/>
  <c r="L22" i="8" s="1"/>
  <c r="M22" i="8" s="1"/>
  <c r="N21" i="8"/>
  <c r="D21" i="8"/>
  <c r="C21" i="8"/>
  <c r="I21" i="8" s="1"/>
  <c r="N20" i="8"/>
  <c r="D20" i="8"/>
  <c r="R20" i="8" s="1"/>
  <c r="C20" i="8"/>
  <c r="I20" i="8" s="1"/>
  <c r="N19" i="8"/>
  <c r="D19" i="8"/>
  <c r="R19" i="8" s="1"/>
  <c r="C19" i="8"/>
  <c r="I19" i="8" s="1"/>
  <c r="J19" i="8" s="1"/>
  <c r="N18" i="8"/>
  <c r="D18" i="8"/>
  <c r="R18" i="8" s="1"/>
  <c r="C18" i="8"/>
  <c r="I18" i="8" s="1"/>
  <c r="J18" i="8" s="1"/>
  <c r="K18" i="8" s="1"/>
  <c r="L18" i="8" s="1"/>
  <c r="M18" i="8" s="1"/>
  <c r="N17" i="8"/>
  <c r="D17" i="8"/>
  <c r="R17" i="8" s="1"/>
  <c r="C17" i="8"/>
  <c r="I17" i="8" s="1"/>
  <c r="N16" i="8"/>
  <c r="D16" i="8"/>
  <c r="C16" i="8"/>
  <c r="I16" i="8" s="1"/>
  <c r="N15" i="8"/>
  <c r="D15" i="8"/>
  <c r="R15" i="8" s="1"/>
  <c r="C15" i="8"/>
  <c r="I15" i="8" s="1"/>
  <c r="J15" i="8" s="1"/>
  <c r="K15" i="8" s="1"/>
  <c r="N14" i="8"/>
  <c r="Q14" i="8" s="1"/>
  <c r="D14" i="8"/>
  <c r="R14" i="8" s="1"/>
  <c r="C14" i="8"/>
  <c r="I14" i="8" s="1"/>
  <c r="N13" i="8"/>
  <c r="Q13" i="8" s="1"/>
  <c r="D13" i="8"/>
  <c r="R13" i="8" s="1"/>
  <c r="C13" i="8"/>
  <c r="I13" i="8" s="1"/>
  <c r="J13" i="8" s="1"/>
  <c r="K13" i="8" s="1"/>
  <c r="L13" i="8" s="1"/>
  <c r="N12" i="8"/>
  <c r="D12" i="8"/>
  <c r="C12" i="8"/>
  <c r="I12" i="8" s="1"/>
  <c r="C16" i="6"/>
  <c r="E14" i="6"/>
  <c r="C14" i="6"/>
  <c r="E13" i="6"/>
  <c r="C13" i="6"/>
  <c r="E12" i="6"/>
  <c r="C12" i="6"/>
  <c r="E11" i="6"/>
  <c r="C11" i="6"/>
  <c r="E10" i="6"/>
  <c r="D10" i="6"/>
  <c r="C10" i="6"/>
  <c r="C34" i="6" s="1"/>
  <c r="E9" i="6"/>
  <c r="D9" i="6"/>
  <c r="C9" i="6"/>
  <c r="C31" i="6" s="1"/>
  <c r="E8" i="6"/>
  <c r="D8" i="6"/>
  <c r="C8" i="6"/>
  <c r="E7" i="6"/>
  <c r="D7" i="6"/>
  <c r="C7" i="6"/>
  <c r="C44" i="5"/>
  <c r="C42" i="5"/>
  <c r="C40" i="5"/>
  <c r="C39" i="5"/>
  <c r="C38" i="5"/>
  <c r="C29" i="5"/>
  <c r="C27" i="5"/>
  <c r="C25" i="5"/>
  <c r="G12" i="5"/>
  <c r="F12" i="5"/>
  <c r="E12" i="5"/>
  <c r="D12" i="5"/>
  <c r="C12" i="5"/>
  <c r="C7" i="5"/>
  <c r="D75" i="4"/>
  <c r="H208" i="8" s="1"/>
  <c r="D74" i="4"/>
  <c r="D73" i="4"/>
  <c r="E64" i="4"/>
  <c r="D14" i="6" s="1"/>
  <c r="P63" i="2" s="1"/>
  <c r="E63" i="4"/>
  <c r="D13" i="6" s="1"/>
  <c r="E62" i="4"/>
  <c r="D12" i="6" s="1"/>
  <c r="D50" i="4"/>
  <c r="D51" i="4" s="1"/>
  <c r="D36" i="4"/>
  <c r="D35" i="4"/>
  <c r="D32" i="4"/>
  <c r="H12" i="4"/>
  <c r="G12" i="4"/>
  <c r="F12" i="4"/>
  <c r="E12" i="4"/>
  <c r="D12" i="4"/>
  <c r="L53" i="3"/>
  <c r="I53" i="3"/>
  <c r="L52" i="3"/>
  <c r="J52" i="3"/>
  <c r="L51" i="3"/>
  <c r="I51" i="3"/>
  <c r="P48" i="3"/>
  <c r="C17" i="3"/>
  <c r="M11" i="3"/>
  <c r="L5" i="3"/>
  <c r="X65" i="2"/>
  <c r="X64" i="2"/>
  <c r="X63" i="2"/>
  <c r="X62" i="2"/>
  <c r="X61" i="2"/>
  <c r="AA60" i="2"/>
  <c r="Z60" i="2"/>
  <c r="Y60" i="2"/>
  <c r="AE55" i="2"/>
  <c r="V55" i="2"/>
  <c r="AE54" i="2"/>
  <c r="V54" i="2"/>
  <c r="AE53" i="2"/>
  <c r="V53" i="2"/>
  <c r="AE52" i="2"/>
  <c r="V52" i="2"/>
  <c r="U52" i="2"/>
  <c r="AE51" i="2"/>
  <c r="V51" i="2"/>
  <c r="U51" i="2"/>
  <c r="R51" i="2" a="1"/>
  <c r="R51" i="2" s="1"/>
  <c r="W51" i="2" s="1"/>
  <c r="P51" i="2" a="1"/>
  <c r="P51" i="2" s="1"/>
  <c r="O51" i="2" a="1"/>
  <c r="O51" i="2" s="1"/>
  <c r="AF51" i="2" s="1"/>
  <c r="W50" i="2"/>
  <c r="P20" i="2"/>
  <c r="P19" i="2"/>
  <c r="E19" i="2"/>
  <c r="D19" i="2"/>
  <c r="P18" i="2"/>
  <c r="D18" i="2"/>
  <c r="P17" i="2"/>
  <c r="P16" i="2"/>
  <c r="P15" i="2"/>
  <c r="E15" i="2"/>
  <c r="Q16" i="2" s="1"/>
  <c r="D15" i="2"/>
  <c r="Q15" i="2" s="1"/>
  <c r="D5" i="2"/>
  <c r="D7" i="1"/>
  <c r="P200" i="8" l="1"/>
  <c r="O206" i="8"/>
  <c r="Q527" i="8"/>
  <c r="O923" i="8"/>
  <c r="Q638" i="8"/>
  <c r="Q656" i="8"/>
  <c r="R656" i="8"/>
  <c r="Y55" i="2"/>
  <c r="O54" i="2" a="1"/>
  <c r="O54" i="2" s="1"/>
  <c r="Y50" i="2"/>
  <c r="Y53" i="2"/>
  <c r="R53" i="2" a="1"/>
  <c r="R53" i="2" s="1"/>
  <c r="W53" i="2" s="1"/>
  <c r="Q53" i="2" a="1"/>
  <c r="Q53" i="2" s="1"/>
  <c r="AH53" i="2" s="1"/>
  <c r="P53" i="2" a="1"/>
  <c r="P53" i="2" s="1"/>
  <c r="S53" i="2" s="1"/>
  <c r="Q195" i="8"/>
  <c r="O656" i="8"/>
  <c r="T656" i="8" s="1"/>
  <c r="O820" i="8"/>
  <c r="O623" i="8"/>
  <c r="Q133" i="8"/>
  <c r="O698" i="8"/>
  <c r="P792" i="8"/>
  <c r="Q885" i="8"/>
  <c r="Q973" i="8"/>
  <c r="F38" i="8"/>
  <c r="F147" i="8"/>
  <c r="F286" i="8"/>
  <c r="P420" i="8"/>
  <c r="G362" i="8"/>
  <c r="G17" i="8"/>
  <c r="O245" i="8"/>
  <c r="Q601" i="8"/>
  <c r="O880" i="8"/>
  <c r="P616" i="8"/>
  <c r="O720" i="8"/>
  <c r="O21" i="8"/>
  <c r="P983" i="8"/>
  <c r="P978" i="8"/>
  <c r="L11" i="3"/>
  <c r="L10" i="3"/>
  <c r="M9" i="3"/>
  <c r="M8" i="3"/>
  <c r="O133" i="8"/>
  <c r="Q978" i="8"/>
  <c r="Q804" i="8"/>
  <c r="P111" i="8"/>
  <c r="P117" i="8"/>
  <c r="Q123" i="8"/>
  <c r="O234" i="8"/>
  <c r="O584" i="8"/>
  <c r="Q892" i="8"/>
  <c r="R968" i="8"/>
  <c r="O988" i="8"/>
  <c r="O994" i="8"/>
  <c r="P301" i="8"/>
  <c r="Q430" i="8"/>
  <c r="Q628" i="8"/>
  <c r="P144" i="8"/>
  <c r="Q54" i="2" a="1"/>
  <c r="Q54" i="2" s="1"/>
  <c r="Q189" i="8"/>
  <c r="O323" i="8"/>
  <c r="O380" i="8"/>
  <c r="Q172" i="8"/>
  <c r="P447" i="8"/>
  <c r="Q44" i="8"/>
  <c r="O1001" i="8"/>
  <c r="P65" i="2"/>
  <c r="O106" i="8"/>
  <c r="P112" i="8"/>
  <c r="Q118" i="8"/>
  <c r="F241" i="8"/>
  <c r="Q43" i="8"/>
  <c r="O195" i="8"/>
  <c r="O510" i="8"/>
  <c r="P918" i="8"/>
  <c r="P425" i="8"/>
  <c r="R54" i="2" a="1"/>
  <c r="R54" i="2" s="1"/>
  <c r="W54" i="2" s="1"/>
  <c r="Q765" i="8"/>
  <c r="O346" i="8"/>
  <c r="O352" i="8"/>
  <c r="O603" i="8"/>
  <c r="Q909" i="8"/>
  <c r="P925" i="8"/>
  <c r="E32" i="6"/>
  <c r="Q85" i="8"/>
  <c r="Q163" i="8"/>
  <c r="P364" i="8"/>
  <c r="P416" i="8"/>
  <c r="Q530" i="8"/>
  <c r="P570" i="8"/>
  <c r="P679" i="8"/>
  <c r="U679" i="8" s="1"/>
  <c r="Q695" i="8"/>
  <c r="P845" i="8"/>
  <c r="Q866" i="8"/>
  <c r="P877" i="8"/>
  <c r="Q899" i="8"/>
  <c r="O909" i="8"/>
  <c r="Q941" i="8"/>
  <c r="O241" i="8"/>
  <c r="Q496" i="8"/>
  <c r="P523" i="8"/>
  <c r="Q633" i="8"/>
  <c r="Q661" i="8"/>
  <c r="Q969" i="8"/>
  <c r="P79" i="8"/>
  <c r="Q386" i="8"/>
  <c r="P437" i="8"/>
  <c r="Q618" i="8"/>
  <c r="P710" i="8"/>
  <c r="U710" i="8" s="1"/>
  <c r="Q732" i="8"/>
  <c r="O613" i="8"/>
  <c r="Q130" i="8"/>
  <c r="Q157" i="8"/>
  <c r="O281" i="8"/>
  <c r="Q152" i="8"/>
  <c r="P237" i="8"/>
  <c r="Q625" i="8"/>
  <c r="O745" i="8"/>
  <c r="O795" i="8"/>
  <c r="R845" i="8"/>
  <c r="P909" i="8"/>
  <c r="O949" i="8"/>
  <c r="O1008" i="8"/>
  <c r="T1008" i="8" s="1"/>
  <c r="O23" i="8"/>
  <c r="O125" i="8"/>
  <c r="P471" i="8"/>
  <c r="Q559" i="8"/>
  <c r="P175" i="8"/>
  <c r="P298" i="8"/>
  <c r="P422" i="8"/>
  <c r="Q438" i="8"/>
  <c r="R454" i="8"/>
  <c r="Q460" i="8"/>
  <c r="R674" i="8"/>
  <c r="O728" i="8"/>
  <c r="P883" i="8"/>
  <c r="P949" i="8"/>
  <c r="Q976" i="8"/>
  <c r="O158" i="8"/>
  <c r="O220" i="8"/>
  <c r="O288" i="8"/>
  <c r="Q444" i="8"/>
  <c r="P498" i="8"/>
  <c r="O620" i="8"/>
  <c r="Q971" i="8"/>
  <c r="O976" i="8"/>
  <c r="P986" i="8"/>
  <c r="O53" i="8"/>
  <c r="R197" i="8"/>
  <c r="O232" i="8"/>
  <c r="Q343" i="8"/>
  <c r="O504" i="8"/>
  <c r="O520" i="8"/>
  <c r="O543" i="8"/>
  <c r="O785" i="8"/>
  <c r="T785" i="8" s="1"/>
  <c r="Q889" i="8"/>
  <c r="Q900" i="8"/>
  <c r="P992" i="8"/>
  <c r="Q998" i="8"/>
  <c r="P30" i="8"/>
  <c r="P165" i="8"/>
  <c r="Q488" i="8"/>
  <c r="P626" i="8"/>
  <c r="U626" i="8" s="1"/>
  <c r="O708" i="8"/>
  <c r="Q713" i="8"/>
  <c r="O718" i="8"/>
  <c r="Q838" i="8"/>
  <c r="O947" i="8"/>
  <c r="P274" i="8"/>
  <c r="Q569" i="8"/>
  <c r="P854" i="8"/>
  <c r="Q61" i="2"/>
  <c r="O162" i="8"/>
  <c r="Q448" i="8"/>
  <c r="Q523" i="8"/>
  <c r="P552" i="8"/>
  <c r="Q689" i="8"/>
  <c r="O738" i="8"/>
  <c r="Q975" i="8"/>
  <c r="O85" i="8"/>
  <c r="T85" i="8" s="1"/>
  <c r="O102" i="8"/>
  <c r="T102" i="8" s="1"/>
  <c r="P381" i="8"/>
  <c r="Q437" i="8"/>
  <c r="Q541" i="8"/>
  <c r="Q575" i="8"/>
  <c r="O860" i="8"/>
  <c r="P965" i="8"/>
  <c r="O975" i="8"/>
  <c r="P996" i="8"/>
  <c r="P48" i="8"/>
  <c r="O267" i="8"/>
  <c r="R343" i="8"/>
  <c r="P389" i="8"/>
  <c r="Q538" i="8"/>
  <c r="Q610" i="8"/>
  <c r="O808" i="8"/>
  <c r="O852" i="8"/>
  <c r="Q890" i="8"/>
  <c r="V890" i="8" s="1"/>
  <c r="Q939" i="8"/>
  <c r="O71" i="8"/>
  <c r="F75" i="8"/>
  <c r="F80" i="8"/>
  <c r="G100" i="8"/>
  <c r="O141" i="8"/>
  <c r="Q165" i="8"/>
  <c r="O178" i="8"/>
  <c r="Q270" i="8"/>
  <c r="Q274" i="8"/>
  <c r="O313" i="8"/>
  <c r="F337" i="8"/>
  <c r="P630" i="8"/>
  <c r="P641" i="8"/>
  <c r="P703" i="8"/>
  <c r="D37" i="4"/>
  <c r="D18" i="5" s="1"/>
  <c r="D19" i="5" s="1"/>
  <c r="L9" i="3"/>
  <c r="P13" i="8"/>
  <c r="F17" i="8"/>
  <c r="P21" i="8"/>
  <c r="F30" i="8"/>
  <c r="P51" i="8"/>
  <c r="Q75" i="8"/>
  <c r="G80" i="8"/>
  <c r="P197" i="8"/>
  <c r="O505" i="8"/>
  <c r="F39" i="8"/>
  <c r="P43" i="8"/>
  <c r="F52" i="8"/>
  <c r="O105" i="8"/>
  <c r="G113" i="8"/>
  <c r="F122" i="8"/>
  <c r="G147" i="8"/>
  <c r="P162" i="8"/>
  <c r="Q175" i="8"/>
  <c r="O246" i="8"/>
  <c r="P286" i="8"/>
  <c r="P319" i="8"/>
  <c r="P323" i="8"/>
  <c r="F355" i="8"/>
  <c r="Q368" i="8"/>
  <c r="O447" i="8"/>
  <c r="P451" i="8"/>
  <c r="P487" i="8"/>
  <c r="Q509" i="8"/>
  <c r="Q540" i="8"/>
  <c r="P585" i="8"/>
  <c r="P661" i="8"/>
  <c r="P718" i="8"/>
  <c r="P728" i="8"/>
  <c r="Q758" i="8"/>
  <c r="Q766" i="8"/>
  <c r="O883" i="8"/>
  <c r="O905" i="8"/>
  <c r="T905" i="8" s="1"/>
  <c r="Q948" i="8"/>
  <c r="V948" i="8" s="1"/>
  <c r="P975" i="8"/>
  <c r="Q1003" i="8"/>
  <c r="O43" i="8"/>
  <c r="O65" i="2"/>
  <c r="G52" i="8"/>
  <c r="G91" i="8"/>
  <c r="Q105" i="8"/>
  <c r="Q162" i="8"/>
  <c r="F171" i="8"/>
  <c r="G232" i="8"/>
  <c r="Q310" i="8"/>
  <c r="Q323" i="8"/>
  <c r="F351" i="8"/>
  <c r="O364" i="8"/>
  <c r="O487" i="8"/>
  <c r="O492" i="8"/>
  <c r="P518" i="8"/>
  <c r="P766" i="8"/>
  <c r="P782" i="8"/>
  <c r="O792" i="8"/>
  <c r="Q811" i="8"/>
  <c r="Q827" i="8"/>
  <c r="O837" i="8"/>
  <c r="P905" i="8"/>
  <c r="Q1008" i="8"/>
  <c r="F86" i="8"/>
  <c r="G109" i="8"/>
  <c r="P122" i="8"/>
  <c r="Q134" i="8"/>
  <c r="G195" i="8"/>
  <c r="F198" i="8"/>
  <c r="P217" i="8"/>
  <c r="U217" i="8" s="1"/>
  <c r="G228" i="8"/>
  <c r="P276" i="8"/>
  <c r="G351" i="8"/>
  <c r="P460" i="8"/>
  <c r="Q497" i="8"/>
  <c r="O527" i="8"/>
  <c r="Q699" i="8"/>
  <c r="Q709" i="8"/>
  <c r="Q901" i="8"/>
  <c r="Q905" i="8"/>
  <c r="F19" i="12"/>
  <c r="F23" i="12" s="1"/>
  <c r="F25" i="12" s="1"/>
  <c r="F39" i="12" s="1"/>
  <c r="O18" i="8"/>
  <c r="G23" i="8"/>
  <c r="Q72" i="8"/>
  <c r="G86" i="8"/>
  <c r="O118" i="8"/>
  <c r="O185" i="8"/>
  <c r="P228" i="8"/>
  <c r="O412" i="8"/>
  <c r="Q443" i="8"/>
  <c r="P527" i="8"/>
  <c r="Q571" i="8"/>
  <c r="Q705" i="8"/>
  <c r="Q729" i="8"/>
  <c r="Q788" i="8"/>
  <c r="O802" i="8"/>
  <c r="Q833" i="8"/>
  <c r="P892" i="8"/>
  <c r="Q924" i="8"/>
  <c r="P994" i="8"/>
  <c r="P1008" i="8"/>
  <c r="F36" i="8"/>
  <c r="P118" i="8"/>
  <c r="O203" i="8"/>
  <c r="P223" i="8"/>
  <c r="P291" i="8"/>
  <c r="G320" i="8"/>
  <c r="P343" i="8"/>
  <c r="U343" i="8" s="1"/>
  <c r="Q374" i="8"/>
  <c r="P478" i="8"/>
  <c r="O874" i="8"/>
  <c r="O892" i="8"/>
  <c r="Q910" i="8"/>
  <c r="O924" i="8"/>
  <c r="O954" i="8"/>
  <c r="Q964" i="8"/>
  <c r="P968" i="8"/>
  <c r="R1008" i="8"/>
  <c r="W1008" i="8" s="1"/>
  <c r="P54" i="2" a="1"/>
  <c r="P54" i="2" s="1"/>
  <c r="S54" i="2" s="1"/>
  <c r="F32" i="8"/>
  <c r="G36" i="8"/>
  <c r="F44" i="8"/>
  <c r="G144" i="8"/>
  <c r="F154" i="8"/>
  <c r="G172" i="8"/>
  <c r="F208" i="8"/>
  <c r="Q125" i="8"/>
  <c r="O194" i="8"/>
  <c r="Q281" i="8"/>
  <c r="P61" i="2"/>
  <c r="Q63" i="2"/>
  <c r="F28" i="8"/>
  <c r="P106" i="8"/>
  <c r="O123" i="8"/>
  <c r="P195" i="8"/>
  <c r="G208" i="8"/>
  <c r="P258" i="8"/>
  <c r="O361" i="8"/>
  <c r="O384" i="8"/>
  <c r="F388" i="8"/>
  <c r="O448" i="8"/>
  <c r="O488" i="8"/>
  <c r="O498" i="8"/>
  <c r="P541" i="8"/>
  <c r="Q546" i="8"/>
  <c r="P691" i="8"/>
  <c r="O759" i="8"/>
  <c r="P808" i="8"/>
  <c r="P870" i="8"/>
  <c r="O915" i="8"/>
  <c r="O925" i="8"/>
  <c r="L6" i="3"/>
  <c r="R61" i="2" a="1"/>
  <c r="R61" i="2" s="1"/>
  <c r="E18" i="6"/>
  <c r="E19" i="6" s="1"/>
  <c r="F15" i="8"/>
  <c r="O19" i="8"/>
  <c r="G28" i="8"/>
  <c r="F69" i="8"/>
  <c r="Q106" i="8"/>
  <c r="P123" i="8"/>
  <c r="F204" i="8"/>
  <c r="F229" i="8"/>
  <c r="P361" i="8"/>
  <c r="P384" i="8"/>
  <c r="O388" i="8"/>
  <c r="P448" i="8"/>
  <c r="O649" i="8"/>
  <c r="O691" i="8"/>
  <c r="P759" i="8"/>
  <c r="Q808" i="8"/>
  <c r="Q834" i="8"/>
  <c r="M6" i="3"/>
  <c r="G15" i="8"/>
  <c r="O28" i="8"/>
  <c r="F49" i="8"/>
  <c r="F132" i="8"/>
  <c r="P164" i="8"/>
  <c r="O264" i="8"/>
  <c r="P273" i="8"/>
  <c r="P288" i="8"/>
  <c r="Q352" i="8"/>
  <c r="O457" i="8"/>
  <c r="T457" i="8" s="1"/>
  <c r="O538" i="8"/>
  <c r="O625" i="8"/>
  <c r="Q663" i="8"/>
  <c r="Q691" i="8"/>
  <c r="P720" i="8"/>
  <c r="P779" i="8"/>
  <c r="O866" i="8"/>
  <c r="O889" i="8"/>
  <c r="O973" i="8"/>
  <c r="P1005" i="8"/>
  <c r="O52" i="2" a="1"/>
  <c r="O52" i="2" s="1"/>
  <c r="AF52" i="2" s="1"/>
  <c r="N6" i="3"/>
  <c r="Q49" i="8"/>
  <c r="P54" i="8"/>
  <c r="Q64" i="8"/>
  <c r="P155" i="8"/>
  <c r="P160" i="8"/>
  <c r="Q164" i="8"/>
  <c r="P264" i="8"/>
  <c r="O357" i="8"/>
  <c r="G371" i="8"/>
  <c r="P404" i="8"/>
  <c r="Q423" i="8"/>
  <c r="P431" i="8"/>
  <c r="Q457" i="8"/>
  <c r="P520" i="8"/>
  <c r="P538" i="8"/>
  <c r="P625" i="8"/>
  <c r="Q696" i="8"/>
  <c r="Q720" i="8"/>
  <c r="O839" i="8"/>
  <c r="P866" i="8"/>
  <c r="P889" i="8"/>
  <c r="Q893" i="8"/>
  <c r="D32" i="6"/>
  <c r="Q20" i="8"/>
  <c r="F33" i="8"/>
  <c r="O45" i="8"/>
  <c r="O88" i="8"/>
  <c r="F107" i="8"/>
  <c r="Q192" i="8"/>
  <c r="Q254" i="8"/>
  <c r="R288" i="8"/>
  <c r="O298" i="8"/>
  <c r="Q357" i="8"/>
  <c r="Q419" i="8"/>
  <c r="O440" i="8"/>
  <c r="O472" i="8"/>
  <c r="P534" i="8"/>
  <c r="O606" i="8"/>
  <c r="P645" i="8"/>
  <c r="R65" i="2" a="1"/>
  <c r="R65" i="2" s="1"/>
  <c r="Q29" i="8"/>
  <c r="F42" i="8"/>
  <c r="P45" i="8"/>
  <c r="G70" i="8"/>
  <c r="G107" i="8"/>
  <c r="O111" i="8"/>
  <c r="F169" i="8"/>
  <c r="F205" i="8"/>
  <c r="F274" i="8"/>
  <c r="Q445" i="8"/>
  <c r="P472" i="8"/>
  <c r="R520" i="8"/>
  <c r="P525" i="8"/>
  <c r="Q534" i="8"/>
  <c r="Q645" i="8"/>
  <c r="Q669" i="8"/>
  <c r="Q780" i="8"/>
  <c r="Q809" i="8"/>
  <c r="O871" i="8"/>
  <c r="O885" i="8"/>
  <c r="Q921" i="8"/>
  <c r="P956" i="8"/>
  <c r="R965" i="8"/>
  <c r="P977" i="8"/>
  <c r="Q996" i="8"/>
  <c r="P130" i="8"/>
  <c r="M7" i="3"/>
  <c r="O55" i="2" a="1"/>
  <c r="O55" i="2" s="1"/>
  <c r="AF55" i="2" s="1"/>
  <c r="N7" i="3"/>
  <c r="O25" i="8"/>
  <c r="G42" i="8"/>
  <c r="Q45" i="8"/>
  <c r="Q60" i="8"/>
  <c r="P124" i="8"/>
  <c r="G141" i="8"/>
  <c r="F146" i="8"/>
  <c r="O174" i="8"/>
  <c r="G205" i="8"/>
  <c r="O269" i="8"/>
  <c r="R298" i="8"/>
  <c r="P322" i="8"/>
  <c r="O381" i="8"/>
  <c r="P428" i="8"/>
  <c r="Q472" i="8"/>
  <c r="O598" i="8"/>
  <c r="P669" i="8"/>
  <c r="O674" i="8"/>
  <c r="O697" i="8"/>
  <c r="Q702" i="8"/>
  <c r="O731" i="8"/>
  <c r="O735" i="8"/>
  <c r="Q800" i="8"/>
  <c r="Q858" i="8"/>
  <c r="P871" i="8"/>
  <c r="O926" i="8"/>
  <c r="L7" i="3"/>
  <c r="Y52" i="2"/>
  <c r="Q55" i="2" a="1"/>
  <c r="Q55" i="2" s="1"/>
  <c r="L8" i="3"/>
  <c r="G13" i="8"/>
  <c r="G104" i="8"/>
  <c r="G367" i="8"/>
  <c r="P395" i="8"/>
  <c r="Q405" i="8"/>
  <c r="Q428" i="8"/>
  <c r="O512" i="8"/>
  <c r="P674" i="8"/>
  <c r="P727" i="8"/>
  <c r="P731" i="8"/>
  <c r="Q854" i="8"/>
  <c r="V854" i="8" s="1"/>
  <c r="P890" i="8"/>
  <c r="U890" i="8" s="1"/>
  <c r="O894" i="8"/>
  <c r="P970" i="8"/>
  <c r="Q974" i="8"/>
  <c r="Q992" i="8"/>
  <c r="R1006" i="8"/>
  <c r="J42" i="8"/>
  <c r="K42" i="8" s="1"/>
  <c r="L42" i="8" s="1"/>
  <c r="Q151" i="8"/>
  <c r="P216" i="8"/>
  <c r="O216" i="8"/>
  <c r="Q22" i="8"/>
  <c r="P22" i="8"/>
  <c r="O22" i="8"/>
  <c r="O54" i="8"/>
  <c r="H96" i="8"/>
  <c r="S96" i="8" s="1"/>
  <c r="O61" i="2"/>
  <c r="Q25" i="8"/>
  <c r="Q54" i="8"/>
  <c r="AF54" i="2"/>
  <c r="H17" i="8"/>
  <c r="S17" i="8" s="1"/>
  <c r="H28" i="8"/>
  <c r="H42" i="8"/>
  <c r="S42" i="8" s="1"/>
  <c r="O51" i="8"/>
  <c r="O132" i="8"/>
  <c r="Q247" i="8"/>
  <c r="D18" i="6"/>
  <c r="D19" i="6" s="1"/>
  <c r="Q135" i="8"/>
  <c r="P135" i="8"/>
  <c r="O135" i="8"/>
  <c r="P15" i="8"/>
  <c r="R183" i="8"/>
  <c r="Q183" i="8"/>
  <c r="P183" i="8"/>
  <c r="Q15" i="8"/>
  <c r="Q198" i="8"/>
  <c r="R341" i="8"/>
  <c r="P341" i="8"/>
  <c r="H371" i="8"/>
  <c r="S371" i="8" s="1"/>
  <c r="P393" i="8"/>
  <c r="H89" i="8"/>
  <c r="J171" i="8"/>
  <c r="K171" i="8" s="1"/>
  <c r="Q80" i="8"/>
  <c r="P80" i="8"/>
  <c r="O80" i="8"/>
  <c r="R63" i="2" a="1"/>
  <c r="R63" i="2" s="1"/>
  <c r="H46" i="8"/>
  <c r="S46" i="8" s="1"/>
  <c r="H94" i="8"/>
  <c r="P198" i="8"/>
  <c r="P398" i="8"/>
  <c r="R398" i="8"/>
  <c r="Q398" i="8"/>
  <c r="V398" i="8" s="1"/>
  <c r="H109" i="8"/>
  <c r="P158" i="8"/>
  <c r="O183" i="8"/>
  <c r="Q223" i="8"/>
  <c r="Q283" i="8"/>
  <c r="P283" i="8"/>
  <c r="O283" i="8"/>
  <c r="F293" i="8"/>
  <c r="F433" i="8"/>
  <c r="F342" i="8"/>
  <c r="F262" i="8"/>
  <c r="F315" i="8"/>
  <c r="F385" i="8"/>
  <c r="F657" i="8"/>
  <c r="F267" i="8"/>
  <c r="F192" i="8"/>
  <c r="F68" i="8"/>
  <c r="F50" i="8"/>
  <c r="F148" i="8"/>
  <c r="F73" i="8"/>
  <c r="F55" i="8"/>
  <c r="F43" i="8"/>
  <c r="F313" i="8"/>
  <c r="F307" i="8"/>
  <c r="F202" i="8"/>
  <c r="F160" i="8"/>
  <c r="F59" i="8"/>
  <c r="F48" i="8"/>
  <c r="F434" i="8"/>
  <c r="F250" i="8"/>
  <c r="F220" i="8"/>
  <c r="F162" i="8"/>
  <c r="F152" i="8"/>
  <c r="F88" i="8"/>
  <c r="F310" i="8"/>
  <c r="F259" i="8"/>
  <c r="F256" i="8"/>
  <c r="F177" i="8"/>
  <c r="F199" i="8"/>
  <c r="F79" i="8"/>
  <c r="F268" i="8"/>
  <c r="F244" i="8"/>
  <c r="F165" i="8"/>
  <c r="F153" i="8"/>
  <c r="F60" i="8"/>
  <c r="F45" i="8"/>
  <c r="F14" i="8"/>
  <c r="F34" i="8"/>
  <c r="F196" i="8"/>
  <c r="F326" i="8"/>
  <c r="F40" i="8"/>
  <c r="F31" i="8"/>
  <c r="F304" i="8"/>
  <c r="F271" i="8"/>
  <c r="F186" i="8"/>
  <c r="F468" i="8"/>
  <c r="F471" i="8"/>
  <c r="F362" i="8"/>
  <c r="F429" i="8"/>
  <c r="F382" i="8"/>
  <c r="F347" i="8"/>
  <c r="F489" i="8"/>
  <c r="F292" i="8"/>
  <c r="F458" i="8"/>
  <c r="F320" i="8"/>
  <c r="F172" i="8"/>
  <c r="F136" i="8"/>
  <c r="F64" i="8"/>
  <c r="F51" i="8"/>
  <c r="F23" i="8"/>
  <c r="F252" i="8"/>
  <c r="F159" i="8"/>
  <c r="F407" i="8"/>
  <c r="F400" i="8"/>
  <c r="F211" i="8"/>
  <c r="F181" i="8"/>
  <c r="F81" i="8"/>
  <c r="F57" i="8"/>
  <c r="F21" i="8"/>
  <c r="F19" i="8"/>
  <c r="F12" i="8"/>
  <c r="F417" i="8"/>
  <c r="F255" i="8"/>
  <c r="F63" i="8"/>
  <c r="F249" i="8"/>
  <c r="F54" i="8"/>
  <c r="F37" i="8"/>
  <c r="F25" i="8"/>
  <c r="F16" i="8"/>
  <c r="Q65" i="2"/>
  <c r="F27" i="8"/>
  <c r="G30" i="8"/>
  <c r="O49" i="8"/>
  <c r="H86" i="8"/>
  <c r="S86" i="8" s="1"/>
  <c r="O131" i="8"/>
  <c r="J141" i="8"/>
  <c r="K141" i="8" s="1"/>
  <c r="Q158" i="8"/>
  <c r="R198" i="8"/>
  <c r="Q216" i="8"/>
  <c r="R216" i="8"/>
  <c r="H279" i="8"/>
  <c r="G337" i="8"/>
  <c r="P371" i="8"/>
  <c r="Q371" i="8"/>
  <c r="O371" i="8"/>
  <c r="Q393" i="8"/>
  <c r="R501" i="8"/>
  <c r="P501" i="8"/>
  <c r="J62" i="8"/>
  <c r="K62" i="8" s="1"/>
  <c r="H83" i="8"/>
  <c r="R132" i="8"/>
  <c r="P132" i="8"/>
  <c r="Q138" i="8"/>
  <c r="P138" i="8"/>
  <c r="H75" i="8"/>
  <c r="Q156" i="8"/>
  <c r="P156" i="8"/>
  <c r="O156" i="8"/>
  <c r="H48" i="8"/>
  <c r="S48" i="8" s="1"/>
  <c r="P152" i="8"/>
  <c r="P213" i="8"/>
  <c r="O213" i="8"/>
  <c r="P23" i="8"/>
  <c r="O36" i="8"/>
  <c r="H112" i="8"/>
  <c r="S112" i="8" s="1"/>
  <c r="H19" i="8"/>
  <c r="S19" i="8" s="1"/>
  <c r="H57" i="8"/>
  <c r="S57" i="8" s="1"/>
  <c r="H70" i="8"/>
  <c r="S70" i="8" s="1"/>
  <c r="P90" i="8"/>
  <c r="U90" i="8" s="1"/>
  <c r="O112" i="8"/>
  <c r="H141" i="8"/>
  <c r="S141" i="8" s="1"/>
  <c r="G548" i="8"/>
  <c r="G486" i="8"/>
  <c r="G262" i="8"/>
  <c r="G223" i="8"/>
  <c r="G220" i="8"/>
  <c r="G422" i="8"/>
  <c r="G358" i="8"/>
  <c r="G315" i="8"/>
  <c r="G290" i="8"/>
  <c r="G277" i="8"/>
  <c r="G274" i="8"/>
  <c r="G271" i="8"/>
  <c r="G268" i="8"/>
  <c r="G306" i="8"/>
  <c r="G207" i="8"/>
  <c r="G166" i="8"/>
  <c r="G148" i="8"/>
  <c r="G137" i="8"/>
  <c r="G73" i="8"/>
  <c r="G55" i="8"/>
  <c r="G204" i="8"/>
  <c r="G159" i="8"/>
  <c r="G154" i="8"/>
  <c r="G98" i="8"/>
  <c r="G95" i="8"/>
  <c r="G64" i="8"/>
  <c r="G217" i="8"/>
  <c r="G214" i="8"/>
  <c r="G259" i="8"/>
  <c r="G256" i="8"/>
  <c r="G125" i="8"/>
  <c r="G270" i="8"/>
  <c r="G253" i="8"/>
  <c r="G199" i="8"/>
  <c r="G82" i="8"/>
  <c r="Z82" i="8" s="1"/>
  <c r="G79" i="8"/>
  <c r="G530" i="8"/>
  <c r="G234" i="8"/>
  <c r="G106" i="8"/>
  <c r="G85" i="8"/>
  <c r="G326" i="8"/>
  <c r="G280" i="8"/>
  <c r="G124" i="8"/>
  <c r="G74" i="8"/>
  <c r="G40" i="8"/>
  <c r="G14" i="8"/>
  <c r="G275" i="8"/>
  <c r="G186" i="8"/>
  <c r="G252" i="8"/>
  <c r="G34" i="8"/>
  <c r="G468" i="8"/>
  <c r="G382" i="8"/>
  <c r="G292" i="8"/>
  <c r="G407" i="8"/>
  <c r="G400" i="8"/>
  <c r="G211" i="8"/>
  <c r="G181" i="8"/>
  <c r="G92" i="8"/>
  <c r="Z92" i="8" s="1"/>
  <c r="G57" i="8"/>
  <c r="G48" i="8"/>
  <c r="G21" i="8"/>
  <c r="G19" i="8"/>
  <c r="G12" i="8"/>
  <c r="G16" i="8"/>
  <c r="G171" i="8"/>
  <c r="G121" i="8"/>
  <c r="G68" i="8"/>
  <c r="G196" i="8"/>
  <c r="G249" i="8"/>
  <c r="G168" i="8"/>
  <c r="G160" i="8"/>
  <c r="G54" i="8"/>
  <c r="G25" i="8"/>
  <c r="G417" i="8"/>
  <c r="G255" i="8"/>
  <c r="G368" i="8"/>
  <c r="G165" i="8"/>
  <c r="G153" i="8"/>
  <c r="G27" i="8"/>
  <c r="H30" i="8"/>
  <c r="S30" i="8" s="1"/>
  <c r="G216" i="8"/>
  <c r="H237" i="8"/>
  <c r="S237" i="8" s="1"/>
  <c r="P314" i="8"/>
  <c r="Q314" i="8"/>
  <c r="O327" i="8"/>
  <c r="Q327" i="8"/>
  <c r="Q451" i="8"/>
  <c r="O138" i="8"/>
  <c r="O151" i="8"/>
  <c r="P311" i="8"/>
  <c r="P413" i="8"/>
  <c r="O413" i="8"/>
  <c r="Q413" i="8"/>
  <c r="O103" i="8"/>
  <c r="P151" i="8"/>
  <c r="O173" i="8"/>
  <c r="Q173" i="8"/>
  <c r="Q193" i="8"/>
  <c r="P193" i="8"/>
  <c r="O193" i="8"/>
  <c r="T193" i="8" s="1"/>
  <c r="H466" i="8"/>
  <c r="P173" i="8"/>
  <c r="H217" i="8"/>
  <c r="S217" i="8" s="1"/>
  <c r="P220" i="8"/>
  <c r="U220" i="8" s="1"/>
  <c r="H181" i="8"/>
  <c r="S181" i="8" s="1"/>
  <c r="P204" i="8"/>
  <c r="Q213" i="8"/>
  <c r="R213" i="8"/>
  <c r="Q220" i="8"/>
  <c r="P225" i="8"/>
  <c r="O225" i="8"/>
  <c r="Q308" i="8"/>
  <c r="P308" i="8"/>
  <c r="O308" i="8"/>
  <c r="R334" i="8"/>
  <c r="Q334" i="8"/>
  <c r="P334" i="8"/>
  <c r="U334" i="8" s="1"/>
  <c r="H351" i="8"/>
  <c r="S351" i="8" s="1"/>
  <c r="O334" i="8"/>
  <c r="T334" i="8" s="1"/>
  <c r="H563" i="8"/>
  <c r="S563" i="8" s="1"/>
  <c r="H392" i="8"/>
  <c r="H358" i="8"/>
  <c r="S358" i="8" s="1"/>
  <c r="H284" i="8"/>
  <c r="S284" i="8" s="1"/>
  <c r="H298" i="8"/>
  <c r="U298" i="8" s="1"/>
  <c r="H290" i="8"/>
  <c r="H277" i="8"/>
  <c r="S277" i="8" s="1"/>
  <c r="H274" i="8"/>
  <c r="H271" i="8"/>
  <c r="H226" i="8"/>
  <c r="H334" i="8"/>
  <c r="S334" i="8" s="1"/>
  <c r="H253" i="8"/>
  <c r="H318" i="8"/>
  <c r="H292" i="8"/>
  <c r="H246" i="8"/>
  <c r="S246" i="8" s="1"/>
  <c r="H204" i="8"/>
  <c r="H159" i="8"/>
  <c r="S159" i="8" s="1"/>
  <c r="H154" i="8"/>
  <c r="S154" i="8" s="1"/>
  <c r="H98" i="8"/>
  <c r="S98" i="8" s="1"/>
  <c r="H95" i="8"/>
  <c r="S95" i="8" s="1"/>
  <c r="H64" i="8"/>
  <c r="S64" i="8" s="1"/>
  <c r="H58" i="8"/>
  <c r="S58" i="8" s="1"/>
  <c r="H449" i="8"/>
  <c r="H302" i="8"/>
  <c r="S302" i="8" s="1"/>
  <c r="H219" i="8"/>
  <c r="S219" i="8" s="1"/>
  <c r="H210" i="8"/>
  <c r="H196" i="8"/>
  <c r="H113" i="8"/>
  <c r="H303" i="8"/>
  <c r="S303" i="8" s="1"/>
  <c r="H259" i="8"/>
  <c r="S259" i="8" s="1"/>
  <c r="H256" i="8"/>
  <c r="H220" i="8"/>
  <c r="H62" i="8"/>
  <c r="S62" i="8" s="1"/>
  <c r="H264" i="8"/>
  <c r="H243" i="8"/>
  <c r="S243" i="8" s="1"/>
  <c r="H223" i="8"/>
  <c r="H199" i="8"/>
  <c r="S199" i="8" s="1"/>
  <c r="H93" i="8"/>
  <c r="H79" i="8"/>
  <c r="S79" i="8" s="1"/>
  <c r="H234" i="8"/>
  <c r="H127" i="8"/>
  <c r="S127" i="8" s="1"/>
  <c r="H117" i="8"/>
  <c r="S117" i="8" s="1"/>
  <c r="H106" i="8"/>
  <c r="S106" i="8" s="1"/>
  <c r="H85" i="8"/>
  <c r="H68" i="8"/>
  <c r="H377" i="8"/>
  <c r="H166" i="8"/>
  <c r="S166" i="8" s="1"/>
  <c r="H148" i="8"/>
  <c r="S148" i="8" s="1"/>
  <c r="H111" i="8"/>
  <c r="H252" i="8"/>
  <c r="H114" i="8"/>
  <c r="S114" i="8" s="1"/>
  <c r="H102" i="8"/>
  <c r="S102" i="8" s="1"/>
  <c r="H34" i="8"/>
  <c r="S34" i="8" s="1"/>
  <c r="H417" i="8"/>
  <c r="H275" i="8"/>
  <c r="S275" i="8" s="1"/>
  <c r="H255" i="8"/>
  <c r="S255" i="8" s="1"/>
  <c r="H186" i="8"/>
  <c r="S186" i="8" s="1"/>
  <c r="H171" i="8"/>
  <c r="S171" i="8" s="1"/>
  <c r="H554" i="8"/>
  <c r="H486" i="8"/>
  <c r="S486" i="8" s="1"/>
  <c r="H340" i="8"/>
  <c r="S340" i="8" s="1"/>
  <c r="H495" i="8"/>
  <c r="H479" i="8"/>
  <c r="H107" i="8"/>
  <c r="H84" i="8"/>
  <c r="S84" i="8" s="1"/>
  <c r="H357" i="8"/>
  <c r="H249" i="8"/>
  <c r="H160" i="8"/>
  <c r="H139" i="8"/>
  <c r="S139" i="8" s="1"/>
  <c r="H54" i="8"/>
  <c r="H25" i="8"/>
  <c r="H183" i="8"/>
  <c r="S183" i="8" s="1"/>
  <c r="H153" i="8"/>
  <c r="S153" i="8" s="1"/>
  <c r="H108" i="8"/>
  <c r="S108" i="8" s="1"/>
  <c r="H99" i="8"/>
  <c r="S99" i="8" s="1"/>
  <c r="H91" i="8"/>
  <c r="S91" i="8" s="1"/>
  <c r="H268" i="8"/>
  <c r="S268" i="8" s="1"/>
  <c r="H124" i="8"/>
  <c r="T124" i="8" s="1"/>
  <c r="H74" i="8"/>
  <c r="S74" i="8" s="1"/>
  <c r="H60" i="8"/>
  <c r="H40" i="8"/>
  <c r="H14" i="8"/>
  <c r="R325" i="8"/>
  <c r="Q325" i="8"/>
  <c r="R103" i="8"/>
  <c r="Q103" i="8"/>
  <c r="P103" i="8"/>
  <c r="O294" i="8"/>
  <c r="R294" i="8"/>
  <c r="P348" i="8"/>
  <c r="R348" i="8"/>
  <c r="Q348" i="8"/>
  <c r="Q369" i="8"/>
  <c r="Q415" i="8"/>
  <c r="O415" i="8"/>
  <c r="P415" i="8"/>
  <c r="R359" i="8"/>
  <c r="Q359" i="8"/>
  <c r="C18" i="6"/>
  <c r="J84" i="8"/>
  <c r="K84" i="8" s="1"/>
  <c r="L84" i="8" s="1"/>
  <c r="P104" i="8"/>
  <c r="P42" i="8"/>
  <c r="O144" i="8"/>
  <c r="R144" i="8"/>
  <c r="P249" i="8"/>
  <c r="O249" i="8"/>
  <c r="O72" i="8"/>
  <c r="P163" i="8"/>
  <c r="R171" i="8"/>
  <c r="Q171" i="8"/>
  <c r="P171" i="8"/>
  <c r="H282" i="8"/>
  <c r="S282" i="8" s="1"/>
  <c r="H12" i="8"/>
  <c r="S12" i="8" s="1"/>
  <c r="H36" i="8"/>
  <c r="S36" i="8" s="1"/>
  <c r="P72" i="8"/>
  <c r="Q160" i="8"/>
  <c r="O63" i="2"/>
  <c r="H52" i="8"/>
  <c r="S52" i="8" s="1"/>
  <c r="J98" i="8"/>
  <c r="O286" i="8"/>
  <c r="P374" i="8"/>
  <c r="F46" i="8"/>
  <c r="G65" i="8"/>
  <c r="H90" i="8"/>
  <c r="S90" i="8" s="1"/>
  <c r="F94" i="8"/>
  <c r="F112" i="8"/>
  <c r="G116" i="8"/>
  <c r="H119" i="8"/>
  <c r="F158" i="8"/>
  <c r="Q178" i="8"/>
  <c r="F187" i="8"/>
  <c r="P201" i="8"/>
  <c r="O201" i="8"/>
  <c r="Q255" i="8"/>
  <c r="R255" i="8"/>
  <c r="P255" i="8"/>
  <c r="O255" i="8"/>
  <c r="Q365" i="8"/>
  <c r="F379" i="8"/>
  <c r="J20" i="8"/>
  <c r="K20" i="8" s="1"/>
  <c r="L20" i="8" s="1"/>
  <c r="H103" i="8"/>
  <c r="S103" i="8" s="1"/>
  <c r="C25" i="6"/>
  <c r="C26" i="6" s="1"/>
  <c r="O30" i="8"/>
  <c r="H20" i="8"/>
  <c r="S20" i="8" s="1"/>
  <c r="P25" i="8"/>
  <c r="H23" i="8"/>
  <c r="S23" i="8" s="1"/>
  <c r="P125" i="8"/>
  <c r="H147" i="8"/>
  <c r="S147" i="8" s="1"/>
  <c r="R204" i="8"/>
  <c r="H55" i="8"/>
  <c r="S55" i="8" s="1"/>
  <c r="P129" i="8"/>
  <c r="O163" i="8"/>
  <c r="P254" i="8"/>
  <c r="O76" i="8"/>
  <c r="R76" i="8"/>
  <c r="Q201" i="8"/>
  <c r="R201" i="8"/>
  <c r="H21" i="8"/>
  <c r="S21" i="8" s="1"/>
  <c r="H26" i="8"/>
  <c r="W26" i="8" s="1"/>
  <c r="O48" i="8"/>
  <c r="Q76" i="8"/>
  <c r="J94" i="8"/>
  <c r="K94" i="8" s="1"/>
  <c r="S94" i="8"/>
  <c r="Q144" i="8"/>
  <c r="H201" i="8"/>
  <c r="Q286" i="8"/>
  <c r="Q383" i="8"/>
  <c r="O383" i="8"/>
  <c r="P383" i="8"/>
  <c r="R383" i="8"/>
  <c r="Q18" i="8"/>
  <c r="P18" i="8"/>
  <c r="O56" i="8"/>
  <c r="Q56" i="8"/>
  <c r="P56" i="8"/>
  <c r="J70" i="8"/>
  <c r="K70" i="8" s="1"/>
  <c r="P126" i="8"/>
  <c r="P178" i="8"/>
  <c r="H205" i="8"/>
  <c r="S205" i="8" s="1"/>
  <c r="O420" i="8"/>
  <c r="Q420" i="8"/>
  <c r="O15" i="8"/>
  <c r="P26" i="8"/>
  <c r="U26" i="8" s="1"/>
  <c r="P36" i="8"/>
  <c r="G46" i="8"/>
  <c r="H61" i="8"/>
  <c r="S61" i="8" s="1"/>
  <c r="F70" i="8"/>
  <c r="F77" i="8"/>
  <c r="G94" i="8"/>
  <c r="F109" i="8"/>
  <c r="G112" i="8"/>
  <c r="H116" i="8"/>
  <c r="S116" i="8" s="1"/>
  <c r="P141" i="8"/>
  <c r="R141" i="8"/>
  <c r="Q141" i="8"/>
  <c r="F161" i="8"/>
  <c r="P318" i="8"/>
  <c r="Q26" i="8"/>
  <c r="V26" i="8" s="1"/>
  <c r="O31" i="8"/>
  <c r="Q126" i="8"/>
  <c r="R145" i="8"/>
  <c r="Q145" i="8"/>
  <c r="P145" i="8"/>
  <c r="O171" i="8"/>
  <c r="P280" i="8"/>
  <c r="O280" i="8"/>
  <c r="O345" i="8"/>
  <c r="Q345" i="8"/>
  <c r="Q387" i="8"/>
  <c r="P387" i="8"/>
  <c r="Q403" i="8"/>
  <c r="O465" i="8"/>
  <c r="O94" i="8"/>
  <c r="Q110" i="8"/>
  <c r="O167" i="8"/>
  <c r="R391" i="8"/>
  <c r="P391" i="8"/>
  <c r="U391" i="8" s="1"/>
  <c r="O391" i="8"/>
  <c r="P406" i="8"/>
  <c r="U406" i="8" s="1"/>
  <c r="O441" i="8"/>
  <c r="P441" i="8"/>
  <c r="O29" i="8"/>
  <c r="P31" i="8"/>
  <c r="Q88" i="8"/>
  <c r="O145" i="8"/>
  <c r="Q191" i="8"/>
  <c r="O222" i="8"/>
  <c r="O372" i="8"/>
  <c r="R372" i="8"/>
  <c r="Q376" i="8"/>
  <c r="P376" i="8"/>
  <c r="O376" i="8"/>
  <c r="O395" i="8"/>
  <c r="Q410" i="8"/>
  <c r="P410" i="8"/>
  <c r="Q525" i="8"/>
  <c r="P577" i="8"/>
  <c r="O577" i="8"/>
  <c r="P445" i="8"/>
  <c r="O559" i="8"/>
  <c r="T559" i="8" s="1"/>
  <c r="O14" i="8"/>
  <c r="P29" i="8"/>
  <c r="R95" i="8"/>
  <c r="O95" i="8"/>
  <c r="P102" i="8"/>
  <c r="O175" i="8"/>
  <c r="Q200" i="8"/>
  <c r="P309" i="8"/>
  <c r="O410" i="8"/>
  <c r="O425" i="8"/>
  <c r="O428" i="8"/>
  <c r="O431" i="8"/>
  <c r="O435" i="8"/>
  <c r="Q507" i="8"/>
  <c r="P507" i="8"/>
  <c r="Q518" i="8"/>
  <c r="Q529" i="8"/>
  <c r="P529" i="8"/>
  <c r="O529" i="8"/>
  <c r="Q552" i="8"/>
  <c r="Q577" i="8"/>
  <c r="R603" i="8"/>
  <c r="Q603" i="8"/>
  <c r="P603" i="8"/>
  <c r="S226" i="8"/>
  <c r="J226" i="8"/>
  <c r="K226" i="8" s="1"/>
  <c r="P517" i="8"/>
  <c r="P14" i="8"/>
  <c r="Q35" i="8"/>
  <c r="Q102" i="8"/>
  <c r="V102" i="8" s="1"/>
  <c r="P105" i="8"/>
  <c r="Q108" i="8"/>
  <c r="P168" i="8"/>
  <c r="O168" i="8"/>
  <c r="Q168" i="8"/>
  <c r="O200" i="8"/>
  <c r="Q245" i="8"/>
  <c r="S256" i="8"/>
  <c r="O272" i="8"/>
  <c r="P372" i="8"/>
  <c r="P435" i="8"/>
  <c r="O507" i="8"/>
  <c r="O518" i="8"/>
  <c r="O552" i="8"/>
  <c r="Q556" i="8"/>
  <c r="V556" i="8" s="1"/>
  <c r="P556" i="8"/>
  <c r="U556" i="8" s="1"/>
  <c r="O556" i="8"/>
  <c r="T556" i="8" s="1"/>
  <c r="P470" i="8"/>
  <c r="O470" i="8"/>
  <c r="Q470" i="8"/>
  <c r="R516" i="8"/>
  <c r="Q516" i="8"/>
  <c r="V516" i="8" s="1"/>
  <c r="P516" i="8"/>
  <c r="O516" i="8"/>
  <c r="Q548" i="8"/>
  <c r="O570" i="8"/>
  <c r="R302" i="8"/>
  <c r="P302" i="8"/>
  <c r="P317" i="8"/>
  <c r="O321" i="8"/>
  <c r="R321" i="8"/>
  <c r="P459" i="8"/>
  <c r="Q459" i="8"/>
  <c r="R459" i="8"/>
  <c r="P481" i="8"/>
  <c r="Q481" i="8"/>
  <c r="Q570" i="8"/>
  <c r="P578" i="8"/>
  <c r="Q590" i="8"/>
  <c r="R629" i="8"/>
  <c r="O629" i="8"/>
  <c r="T629" i="8" s="1"/>
  <c r="Q629" i="8"/>
  <c r="P629" i="8"/>
  <c r="R634" i="8"/>
  <c r="Q634" i="8"/>
  <c r="P634" i="8"/>
  <c r="Q317" i="8"/>
  <c r="P321" i="8"/>
  <c r="O336" i="8"/>
  <c r="Q336" i="8"/>
  <c r="O393" i="8"/>
  <c r="P444" i="8"/>
  <c r="Q493" i="8"/>
  <c r="O497" i="8"/>
  <c r="Q578" i="8"/>
  <c r="Q639" i="8"/>
  <c r="Q321" i="8"/>
  <c r="O444" i="8"/>
  <c r="P497" i="8"/>
  <c r="Q535" i="8"/>
  <c r="P535" i="8"/>
  <c r="O634" i="8"/>
  <c r="R639" i="8"/>
  <c r="O554" i="8"/>
  <c r="R554" i="8"/>
  <c r="Q554" i="8"/>
  <c r="R456" i="8"/>
  <c r="P456" i="8"/>
  <c r="R544" i="8"/>
  <c r="Q544" i="8"/>
  <c r="P544" i="8"/>
  <c r="O544" i="8"/>
  <c r="Q583" i="8"/>
  <c r="O583" i="8"/>
  <c r="R614" i="8"/>
  <c r="Q614" i="8"/>
  <c r="P614" i="8"/>
  <c r="O423" i="8"/>
  <c r="O502" i="8"/>
  <c r="Q502" i="8"/>
  <c r="P502" i="8"/>
  <c r="P524" i="8"/>
  <c r="P583" i="8"/>
  <c r="P601" i="8"/>
  <c r="P610" i="8"/>
  <c r="R610" i="8"/>
  <c r="O618" i="8"/>
  <c r="O660" i="8"/>
  <c r="R660" i="8"/>
  <c r="P423" i="8"/>
  <c r="Q524" i="8"/>
  <c r="Q550" i="8"/>
  <c r="P554" i="8"/>
  <c r="O571" i="8"/>
  <c r="R576" i="8"/>
  <c r="O576" i="8"/>
  <c r="P618" i="8"/>
  <c r="Q660" i="8"/>
  <c r="R475" i="8"/>
  <c r="P475" i="8"/>
  <c r="O491" i="8"/>
  <c r="R491" i="8"/>
  <c r="O517" i="8"/>
  <c r="P571" i="8"/>
  <c r="O614" i="8"/>
  <c r="T614" i="8" s="1"/>
  <c r="R746" i="8"/>
  <c r="P746" i="8"/>
  <c r="Q409" i="8"/>
  <c r="O26" i="8"/>
  <c r="T26" i="8" s="1"/>
  <c r="O42" i="8"/>
  <c r="T42" i="8" s="1"/>
  <c r="P94" i="8"/>
  <c r="Q124" i="8"/>
  <c r="R124" i="8"/>
  <c r="O126" i="8"/>
  <c r="O165" i="8"/>
  <c r="P167" i="8"/>
  <c r="Q210" i="8"/>
  <c r="R210" i="8"/>
  <c r="Q280" i="8"/>
  <c r="R280" i="8"/>
  <c r="Q341" i="8"/>
  <c r="V341" i="8" s="1"/>
  <c r="R356" i="8"/>
  <c r="Z356" i="8" s="1"/>
  <c r="Q356" i="8"/>
  <c r="O406" i="8"/>
  <c r="Q441" i="8"/>
  <c r="Q487" i="8"/>
  <c r="P491" i="8"/>
  <c r="Q495" i="8"/>
  <c r="P495" i="8"/>
  <c r="O495" i="8"/>
  <c r="Q517" i="8"/>
  <c r="P559" i="8"/>
  <c r="R631" i="8"/>
  <c r="Q631" i="8"/>
  <c r="R514" i="8"/>
  <c r="P514" i="8"/>
  <c r="O532" i="8"/>
  <c r="O665" i="8"/>
  <c r="Q665" i="8"/>
  <c r="P665" i="8"/>
  <c r="Q51" i="2" a="1"/>
  <c r="Q51" i="2" s="1"/>
  <c r="AH51" i="2" s="1"/>
  <c r="M10" i="3"/>
  <c r="O47" i="8"/>
  <c r="Q94" i="8"/>
  <c r="P149" i="8"/>
  <c r="P210" i="8"/>
  <c r="O312" i="8"/>
  <c r="T312" i="8" s="1"/>
  <c r="R312" i="8"/>
  <c r="Q312" i="8"/>
  <c r="P312" i="8"/>
  <c r="O341" i="8"/>
  <c r="P403" i="8"/>
  <c r="Q406" i="8"/>
  <c r="P457" i="8"/>
  <c r="Q465" i="8"/>
  <c r="Q479" i="8"/>
  <c r="Q491" i="8"/>
  <c r="R510" i="8"/>
  <c r="P510" i="8"/>
  <c r="Q514" i="8"/>
  <c r="P339" i="8"/>
  <c r="R339" i="8"/>
  <c r="Q427" i="8"/>
  <c r="P427" i="8"/>
  <c r="O427" i="8"/>
  <c r="P526" i="8"/>
  <c r="O526" i="8"/>
  <c r="Q588" i="8"/>
  <c r="P588" i="8"/>
  <c r="O600" i="8"/>
  <c r="R1011" i="8"/>
  <c r="Q1011" i="8"/>
  <c r="P1011" i="8"/>
  <c r="P76" i="8"/>
  <c r="O90" i="8"/>
  <c r="O108" i="8"/>
  <c r="T108" i="8" s="1"/>
  <c r="Q113" i="8"/>
  <c r="O154" i="8"/>
  <c r="O157" i="8"/>
  <c r="O188" i="8"/>
  <c r="P192" i="8"/>
  <c r="P194" i="8"/>
  <c r="O210" i="8"/>
  <c r="Q264" i="8"/>
  <c r="O273" i="8"/>
  <c r="Q319" i="8"/>
  <c r="Q366" i="8"/>
  <c r="V366" i="8" s="1"/>
  <c r="O366" i="8"/>
  <c r="O405" i="8"/>
  <c r="O496" i="8"/>
  <c r="P499" i="8"/>
  <c r="O588" i="8"/>
  <c r="P600" i="8"/>
  <c r="Q95" i="8"/>
  <c r="P108" i="8"/>
  <c r="P113" i="8"/>
  <c r="O130" i="8"/>
  <c r="Q142" i="8"/>
  <c r="O148" i="8"/>
  <c r="P154" i="8"/>
  <c r="P157" i="8"/>
  <c r="O164" i="8"/>
  <c r="T164" i="8" s="1"/>
  <c r="Q182" i="8"/>
  <c r="Q185" i="8"/>
  <c r="P188" i="8"/>
  <c r="O204" i="8"/>
  <c r="O291" i="8"/>
  <c r="P366" i="8"/>
  <c r="P405" i="8"/>
  <c r="O437" i="8"/>
  <c r="P496" i="8"/>
  <c r="O499" i="8"/>
  <c r="O509" i="8"/>
  <c r="O530" i="8"/>
  <c r="O534" i="8"/>
  <c r="Q565" i="8"/>
  <c r="O565" i="8"/>
  <c r="Q600" i="8"/>
  <c r="P628" i="8"/>
  <c r="Q188" i="8"/>
  <c r="O250" i="8"/>
  <c r="Q250" i="8"/>
  <c r="P250" i="8"/>
  <c r="O270" i="8"/>
  <c r="S274" i="8"/>
  <c r="P310" i="8"/>
  <c r="P357" i="8"/>
  <c r="R357" i="8"/>
  <c r="Q431" i="8"/>
  <c r="Q447" i="8"/>
  <c r="O471" i="8"/>
  <c r="R485" i="8"/>
  <c r="Q499" i="8"/>
  <c r="P509" i="8"/>
  <c r="P530" i="8"/>
  <c r="O541" i="8"/>
  <c r="O557" i="8"/>
  <c r="P565" i="8"/>
  <c r="O628" i="8"/>
  <c r="R869" i="8"/>
  <c r="Q869" i="8"/>
  <c r="O192" i="8"/>
  <c r="Q242" i="8"/>
  <c r="Q267" i="8"/>
  <c r="Q276" i="8"/>
  <c r="O359" i="8"/>
  <c r="Q440" i="8"/>
  <c r="O459" i="8"/>
  <c r="T459" i="8" s="1"/>
  <c r="P480" i="8"/>
  <c r="O263" i="8"/>
  <c r="Q302" i="8"/>
  <c r="Q322" i="8"/>
  <c r="P325" i="8"/>
  <c r="P352" i="8"/>
  <c r="P359" i="8"/>
  <c r="Q391" i="8"/>
  <c r="O398" i="8"/>
  <c r="Q456" i="8"/>
  <c r="O456" i="8"/>
  <c r="O473" i="8"/>
  <c r="R488" i="8"/>
  <c r="P488" i="8"/>
  <c r="O666" i="8"/>
  <c r="R666" i="8"/>
  <c r="Q675" i="8"/>
  <c r="P859" i="8"/>
  <c r="U859" i="8" s="1"/>
  <c r="R859" i="8"/>
  <c r="R862" i="8"/>
  <c r="P862" i="8"/>
  <c r="Q872" i="8"/>
  <c r="O872" i="8"/>
  <c r="R844" i="8"/>
  <c r="Q844" i="8"/>
  <c r="P872" i="8"/>
  <c r="Q722" i="8"/>
  <c r="P722" i="8"/>
  <c r="O722" i="8"/>
  <c r="P827" i="8"/>
  <c r="O679" i="8"/>
  <c r="R688" i="8"/>
  <c r="Q688" i="8"/>
  <c r="P773" i="8"/>
  <c r="O773" i="8"/>
  <c r="Q798" i="8"/>
  <c r="P798" i="8"/>
  <c r="O798" i="8"/>
  <c r="O809" i="8"/>
  <c r="R809" i="8"/>
  <c r="W809" i="8" s="1"/>
  <c r="R914" i="8"/>
  <c r="P914" i="8"/>
  <c r="P639" i="8"/>
  <c r="O648" i="8"/>
  <c r="R648" i="8"/>
  <c r="Q648" i="8"/>
  <c r="Q679" i="8"/>
  <c r="P705" i="8"/>
  <c r="Q719" i="8"/>
  <c r="O746" i="8"/>
  <c r="R789" i="8"/>
  <c r="R812" i="8"/>
  <c r="Q812" i="8"/>
  <c r="P812" i="8"/>
  <c r="Q862" i="8"/>
  <c r="P688" i="8"/>
  <c r="O719" i="8"/>
  <c r="O786" i="8"/>
  <c r="P852" i="8"/>
  <c r="Q859" i="8"/>
  <c r="Q881" i="8"/>
  <c r="P881" i="8"/>
  <c r="Q959" i="8"/>
  <c r="P959" i="8"/>
  <c r="O959" i="8"/>
  <c r="P698" i="8"/>
  <c r="O702" i="8"/>
  <c r="R705" i="8"/>
  <c r="P719" i="8"/>
  <c r="Q731" i="8"/>
  <c r="Q746" i="8"/>
  <c r="R758" i="8"/>
  <c r="P786" i="8"/>
  <c r="O794" i="8"/>
  <c r="Q794" i="8"/>
  <c r="P794" i="8"/>
  <c r="Q852" i="8"/>
  <c r="Q856" i="8"/>
  <c r="P856" i="8"/>
  <c r="R881" i="8"/>
  <c r="O1004" i="8"/>
  <c r="Q1004" i="8"/>
  <c r="P1004" i="8"/>
  <c r="P648" i="8"/>
  <c r="P702" i="8"/>
  <c r="Q712" i="8"/>
  <c r="P644" i="8"/>
  <c r="P695" i="8"/>
  <c r="O709" i="8"/>
  <c r="O712" i="8"/>
  <c r="Q790" i="8"/>
  <c r="P790" i="8"/>
  <c r="U790" i="8" s="1"/>
  <c r="O790" i="8"/>
  <c r="P802" i="8"/>
  <c r="U802" i="8" s="1"/>
  <c r="P809" i="8"/>
  <c r="O812" i="8"/>
  <c r="P666" i="8"/>
  <c r="O692" i="8"/>
  <c r="P709" i="8"/>
  <c r="P712" i="8"/>
  <c r="R747" i="8"/>
  <c r="O747" i="8"/>
  <c r="Q747" i="8"/>
  <c r="Q750" i="8"/>
  <c r="P750" i="8"/>
  <c r="Q802" i="8"/>
  <c r="O825" i="8"/>
  <c r="P860" i="8"/>
  <c r="O867" i="8"/>
  <c r="R867" i="8"/>
  <c r="P660" i="8"/>
  <c r="O689" i="8"/>
  <c r="P692" i="8"/>
  <c r="O729" i="8"/>
  <c r="P825" i="8"/>
  <c r="Q829" i="8"/>
  <c r="P829" i="8"/>
  <c r="Q860" i="8"/>
  <c r="Q867" i="8"/>
  <c r="P878" i="8"/>
  <c r="O878" i="8"/>
  <c r="O640" i="8"/>
  <c r="P689" i="8"/>
  <c r="O699" i="8"/>
  <c r="P729" i="8"/>
  <c r="Q825" i="8"/>
  <c r="P867" i="8"/>
  <c r="Q878" i="8"/>
  <c r="O903" i="8"/>
  <c r="R912" i="8"/>
  <c r="Q912" i="8"/>
  <c r="Q232" i="8"/>
  <c r="Q258" i="8"/>
  <c r="P336" i="8"/>
  <c r="O348" i="8"/>
  <c r="O418" i="8"/>
  <c r="Q501" i="8"/>
  <c r="Q510" i="8"/>
  <c r="O523" i="8"/>
  <c r="R523" i="8"/>
  <c r="Q532" i="8"/>
  <c r="P532" i="8"/>
  <c r="P576" i="8"/>
  <c r="O616" i="8"/>
  <c r="O619" i="8"/>
  <c r="Q619" i="8"/>
  <c r="P619" i="8"/>
  <c r="U619" i="8" s="1"/>
  <c r="O670" i="8"/>
  <c r="P699" i="8"/>
  <c r="O732" i="8"/>
  <c r="P787" i="8"/>
  <c r="O787" i="8"/>
  <c r="Q864" i="8"/>
  <c r="R908" i="8"/>
  <c r="P908" i="8"/>
  <c r="O637" i="8"/>
  <c r="P732" i="8"/>
  <c r="P747" i="8"/>
  <c r="O780" i="8"/>
  <c r="O800" i="8"/>
  <c r="P807" i="8"/>
  <c r="Q813" i="8"/>
  <c r="Q822" i="8"/>
  <c r="P875" i="8"/>
  <c r="O875" i="8"/>
  <c r="P327" i="8"/>
  <c r="O339" i="8"/>
  <c r="Q475" i="8"/>
  <c r="Q576" i="8"/>
  <c r="P613" i="8"/>
  <c r="Q616" i="8"/>
  <c r="P696" i="8"/>
  <c r="P780" i="8"/>
  <c r="P800" i="8"/>
  <c r="O803" i="8"/>
  <c r="Q803" i="8"/>
  <c r="P813" i="8"/>
  <c r="O822" i="8"/>
  <c r="O834" i="8"/>
  <c r="T834" i="8" s="1"/>
  <c r="Q871" i="8"/>
  <c r="Q875" i="8"/>
  <c r="Q229" i="8"/>
  <c r="O258" i="8"/>
  <c r="O310" i="8"/>
  <c r="R336" i="8"/>
  <c r="Q339" i="8"/>
  <c r="P430" i="8"/>
  <c r="O475" i="8"/>
  <c r="P505" i="8"/>
  <c r="Q594" i="8"/>
  <c r="Q613" i="8"/>
  <c r="O693" i="8"/>
  <c r="R703" i="8"/>
  <c r="R713" i="8"/>
  <c r="Q792" i="8"/>
  <c r="P803" i="8"/>
  <c r="P822" i="8"/>
  <c r="P834" i="8"/>
  <c r="O838" i="8"/>
  <c r="P861" i="8"/>
  <c r="O229" i="8"/>
  <c r="O454" i="8"/>
  <c r="R617" i="8"/>
  <c r="O617" i="8"/>
  <c r="T617" i="8" s="1"/>
  <c r="P693" i="8"/>
  <c r="R785" i="8"/>
  <c r="Q785" i="8"/>
  <c r="P785" i="8"/>
  <c r="P838" i="8"/>
  <c r="O861" i="8"/>
  <c r="O854" i="8"/>
  <c r="Q925" i="8"/>
  <c r="P939" i="8"/>
  <c r="O1011" i="8"/>
  <c r="E19" i="12"/>
  <c r="E20" i="12" s="1"/>
  <c r="E9" i="10" s="1"/>
  <c r="O604" i="8"/>
  <c r="P810" i="8"/>
  <c r="R925" i="8"/>
  <c r="P604" i="8"/>
  <c r="O645" i="8"/>
  <c r="Q710" i="8"/>
  <c r="O810" i="8"/>
  <c r="P899" i="8"/>
  <c r="P912" i="8"/>
  <c r="P923" i="8"/>
  <c r="O978" i="8"/>
  <c r="O578" i="8"/>
  <c r="O585" i="8"/>
  <c r="Q791" i="8"/>
  <c r="Q810" i="8"/>
  <c r="O862" i="8"/>
  <c r="O912" i="8"/>
  <c r="Q923" i="8"/>
  <c r="O970" i="8"/>
  <c r="P973" i="8"/>
  <c r="Q1001" i="8"/>
  <c r="C11" i="11"/>
  <c r="G33" i="12"/>
  <c r="O845" i="8"/>
  <c r="T845" i="8" s="1"/>
  <c r="P885" i="8"/>
  <c r="P926" i="8"/>
  <c r="P951" i="8"/>
  <c r="P976" i="8"/>
  <c r="Q983" i="8"/>
  <c r="Q994" i="8"/>
  <c r="Q926" i="8"/>
  <c r="O962" i="8"/>
  <c r="O998" i="8"/>
  <c r="P962" i="8"/>
  <c r="P998" i="8"/>
  <c r="O917" i="8"/>
  <c r="P924" i="8"/>
  <c r="O971" i="8"/>
  <c r="O974" i="8"/>
  <c r="P1009" i="8"/>
  <c r="U1009" i="8" s="1"/>
  <c r="O900" i="8"/>
  <c r="P971" i="8"/>
  <c r="P974" i="8"/>
  <c r="G15" i="12"/>
  <c r="G12" i="10" s="1"/>
  <c r="Q846" i="8"/>
  <c r="P864" i="8"/>
  <c r="O908" i="8"/>
  <c r="O914" i="8"/>
  <c r="P927" i="8"/>
  <c r="P938" i="8"/>
  <c r="O941" i="8"/>
  <c r="O944" i="8"/>
  <c r="O948" i="8"/>
  <c r="O966" i="8"/>
  <c r="O969" i="8"/>
  <c r="Q977" i="8"/>
  <c r="V977" i="8" s="1"/>
  <c r="G16" i="12"/>
  <c r="G13" i="10" s="1"/>
  <c r="Q927" i="8"/>
  <c r="O931" i="8"/>
  <c r="O938" i="8"/>
  <c r="P941" i="8"/>
  <c r="U941" i="8" s="1"/>
  <c r="P944" i="8"/>
  <c r="O952" i="8"/>
  <c r="P969" i="8"/>
  <c r="O992" i="8"/>
  <c r="P622" i="8"/>
  <c r="O631" i="8"/>
  <c r="P658" i="8"/>
  <c r="Q769" i="8"/>
  <c r="Q908" i="8"/>
  <c r="Q914" i="8"/>
  <c r="Q938" i="8"/>
  <c r="Q944" i="8"/>
  <c r="P952" i="8"/>
  <c r="O996" i="8"/>
  <c r="D19" i="12"/>
  <c r="D23" i="12" s="1"/>
  <c r="D25" i="12" s="1"/>
  <c r="D39" i="12" s="1"/>
  <c r="Q622" i="8"/>
  <c r="P631" i="8"/>
  <c r="U631" i="8" s="1"/>
  <c r="Q658" i="8"/>
  <c r="O688" i="8"/>
  <c r="O847" i="8"/>
  <c r="P922" i="8"/>
  <c r="Q949" i="8"/>
  <c r="R992" i="8"/>
  <c r="J75" i="8"/>
  <c r="S75" i="8"/>
  <c r="J80" i="8"/>
  <c r="L15" i="8"/>
  <c r="S51" i="2"/>
  <c r="AG51" i="2"/>
  <c r="AG54" i="2"/>
  <c r="Q32" i="8"/>
  <c r="P32" i="8"/>
  <c r="J236" i="8"/>
  <c r="S89" i="8"/>
  <c r="J89" i="8"/>
  <c r="R69" i="8"/>
  <c r="Q69" i="8"/>
  <c r="P69" i="8"/>
  <c r="L194" i="8"/>
  <c r="R59" i="8"/>
  <c r="P59" i="8"/>
  <c r="O59" i="8"/>
  <c r="S196" i="8"/>
  <c r="J196" i="8"/>
  <c r="L202" i="8"/>
  <c r="P212" i="8"/>
  <c r="O212" i="8"/>
  <c r="Q212" i="8"/>
  <c r="L217" i="8"/>
  <c r="J242" i="8"/>
  <c r="C23" i="10"/>
  <c r="R47" i="8"/>
  <c r="Q47" i="8"/>
  <c r="L63" i="8"/>
  <c r="Q68" i="8"/>
  <c r="P68" i="8"/>
  <c r="O68" i="8"/>
  <c r="T68" i="8" s="1"/>
  <c r="K98" i="8"/>
  <c r="Q100" i="8"/>
  <c r="P100" i="8"/>
  <c r="O100" i="8"/>
  <c r="J187" i="8"/>
  <c r="J205" i="8"/>
  <c r="Q39" i="8"/>
  <c r="P39" i="8"/>
  <c r="O39" i="8"/>
  <c r="R39" i="8"/>
  <c r="S223" i="8"/>
  <c r="J223" i="8"/>
  <c r="K61" i="8"/>
  <c r="R89" i="8"/>
  <c r="P89" i="8"/>
  <c r="AI51" i="2"/>
  <c r="J161" i="8"/>
  <c r="P182" i="8"/>
  <c r="O182" i="8"/>
  <c r="J184" i="8"/>
  <c r="P64" i="2"/>
  <c r="O64" i="2"/>
  <c r="Q64" i="2"/>
  <c r="J32" i="8"/>
  <c r="M50" i="8"/>
  <c r="J52" i="8"/>
  <c r="J74" i="8"/>
  <c r="S109" i="8"/>
  <c r="J109" i="8"/>
  <c r="T171" i="8"/>
  <c r="R187" i="8"/>
  <c r="Q187" i="8"/>
  <c r="P187" i="8"/>
  <c r="O187" i="8"/>
  <c r="Z26" i="8"/>
  <c r="R67" i="8"/>
  <c r="Q67" i="8"/>
  <c r="J104" i="8"/>
  <c r="Q239" i="8"/>
  <c r="O239" i="8"/>
  <c r="R83" i="8"/>
  <c r="P83" i="8"/>
  <c r="Q120" i="8"/>
  <c r="P120" i="8"/>
  <c r="R120" i="8"/>
  <c r="J25" i="8"/>
  <c r="S25" i="8"/>
  <c r="O32" i="8"/>
  <c r="K39" i="8"/>
  <c r="Q61" i="8"/>
  <c r="P61" i="8"/>
  <c r="O61" i="8"/>
  <c r="J81" i="8"/>
  <c r="J131" i="8"/>
  <c r="Q140" i="8"/>
  <c r="P140" i="8"/>
  <c r="J213" i="8"/>
  <c r="M47" i="8"/>
  <c r="J56" i="8"/>
  <c r="J65" i="8"/>
  <c r="J71" i="8"/>
  <c r="R81" i="8"/>
  <c r="P81" i="8"/>
  <c r="Q81" i="8"/>
  <c r="K85" i="8"/>
  <c r="J106" i="8"/>
  <c r="J112" i="8"/>
  <c r="Q116" i="8"/>
  <c r="P116" i="8"/>
  <c r="O116" i="8"/>
  <c r="O140" i="8"/>
  <c r="Q196" i="8"/>
  <c r="P196" i="8"/>
  <c r="O196" i="8"/>
  <c r="K140" i="8"/>
  <c r="M41" i="8"/>
  <c r="O67" i="8"/>
  <c r="R87" i="8"/>
  <c r="Q87" i="8"/>
  <c r="P87" i="8"/>
  <c r="L108" i="8"/>
  <c r="K110" i="8"/>
  <c r="K176" i="8"/>
  <c r="AI54" i="2"/>
  <c r="J34" i="8"/>
  <c r="R62" i="8"/>
  <c r="O62" i="8"/>
  <c r="P67" i="8"/>
  <c r="O69" i="8"/>
  <c r="L91" i="8"/>
  <c r="R93" i="8"/>
  <c r="P93" i="8"/>
  <c r="O93" i="8"/>
  <c r="J99" i="8"/>
  <c r="K122" i="8"/>
  <c r="P131" i="8"/>
  <c r="J158" i="8"/>
  <c r="K31" i="8"/>
  <c r="Q34" i="8"/>
  <c r="P34" i="8"/>
  <c r="P49" i="8"/>
  <c r="J53" i="8"/>
  <c r="O78" i="8"/>
  <c r="K87" i="8"/>
  <c r="Q91" i="8"/>
  <c r="O91" i="8"/>
  <c r="J97" i="8"/>
  <c r="O110" i="8"/>
  <c r="J114" i="8"/>
  <c r="Q131" i="8"/>
  <c r="O150" i="8"/>
  <c r="R150" i="8"/>
  <c r="Q150" i="8"/>
  <c r="P150" i="8"/>
  <c r="Q176" i="8"/>
  <c r="P176" i="8"/>
  <c r="O176" i="8"/>
  <c r="J219" i="8"/>
  <c r="J244" i="8"/>
  <c r="K169" i="8"/>
  <c r="R33" i="8"/>
  <c r="Q33" i="8"/>
  <c r="O34" i="8"/>
  <c r="K36" i="8"/>
  <c r="J51" i="8"/>
  <c r="R53" i="8"/>
  <c r="Q53" i="8"/>
  <c r="P53" i="8"/>
  <c r="P78" i="8"/>
  <c r="P91" i="8"/>
  <c r="S93" i="8"/>
  <c r="R97" i="8"/>
  <c r="P97" i="8"/>
  <c r="P110" i="8"/>
  <c r="J117" i="8"/>
  <c r="M126" i="8"/>
  <c r="J191" i="8"/>
  <c r="Q219" i="8"/>
  <c r="R219" i="8"/>
  <c r="P219" i="8"/>
  <c r="O219" i="8"/>
  <c r="J237" i="8"/>
  <c r="R149" i="8"/>
  <c r="Q149" i="8"/>
  <c r="J12" i="8"/>
  <c r="J35" i="8"/>
  <c r="R38" i="8"/>
  <c r="P38" i="8"/>
  <c r="P58" i="8"/>
  <c r="O58" i="8"/>
  <c r="R58" i="8"/>
  <c r="Q78" i="8"/>
  <c r="J93" i="8"/>
  <c r="L128" i="8"/>
  <c r="L135" i="8"/>
  <c r="J137" i="8"/>
  <c r="J143" i="8"/>
  <c r="K208" i="8"/>
  <c r="J221" i="8"/>
  <c r="Q92" i="8"/>
  <c r="P92" i="8"/>
  <c r="O92" i="8"/>
  <c r="J180" i="8"/>
  <c r="J27" i="8"/>
  <c r="S60" i="8"/>
  <c r="J60" i="8"/>
  <c r="P73" i="8"/>
  <c r="Q73" i="8"/>
  <c r="O73" i="8"/>
  <c r="K95" i="8"/>
  <c r="J166" i="8"/>
  <c r="Q233" i="8"/>
  <c r="P233" i="8"/>
  <c r="O233" i="8"/>
  <c r="J49" i="8"/>
  <c r="L96" i="8"/>
  <c r="K127" i="8"/>
  <c r="P239" i="8"/>
  <c r="P139" i="8"/>
  <c r="O139" i="8"/>
  <c r="Q139" i="8"/>
  <c r="R139" i="8"/>
  <c r="K59" i="8"/>
  <c r="AI53" i="2"/>
  <c r="O27" i="8"/>
  <c r="Q27" i="8"/>
  <c r="P27" i="8"/>
  <c r="R27" i="8"/>
  <c r="M46" i="8"/>
  <c r="J79" i="8"/>
  <c r="J86" i="8"/>
  <c r="Q93" i="8"/>
  <c r="R98" i="8"/>
  <c r="P98" i="8"/>
  <c r="J115" i="8"/>
  <c r="Q128" i="8"/>
  <c r="P128" i="8"/>
  <c r="J228" i="8"/>
  <c r="J234" i="8"/>
  <c r="S234" i="8"/>
  <c r="J16" i="8"/>
  <c r="J55" i="8"/>
  <c r="J66" i="8"/>
  <c r="S68" i="8"/>
  <c r="R79" i="8"/>
  <c r="Q79" i="8"/>
  <c r="O128" i="8"/>
  <c r="J153" i="8"/>
  <c r="K155" i="8"/>
  <c r="J177" i="8"/>
  <c r="J209" i="8"/>
  <c r="O12" i="8"/>
  <c r="R12" i="8"/>
  <c r="Q12" i="8"/>
  <c r="Q17" i="8"/>
  <c r="P17" i="8"/>
  <c r="Q31" i="8"/>
  <c r="Q63" i="8"/>
  <c r="P63" i="8"/>
  <c r="O63" i="8"/>
  <c r="O17" i="8"/>
  <c r="M13" i="8"/>
  <c r="O16" i="8"/>
  <c r="Q16" i="8"/>
  <c r="P16" i="8"/>
  <c r="R16" i="8"/>
  <c r="O33" i="8"/>
  <c r="O35" i="8"/>
  <c r="K38" i="8"/>
  <c r="O55" i="8"/>
  <c r="P55" i="8"/>
  <c r="R55" i="8"/>
  <c r="J64" i="8"/>
  <c r="Q77" i="8"/>
  <c r="P77" i="8"/>
  <c r="O84" i="8"/>
  <c r="Q84" i="8"/>
  <c r="Q137" i="8"/>
  <c r="P137" i="8"/>
  <c r="R155" i="8"/>
  <c r="Q155" i="8"/>
  <c r="L214" i="8"/>
  <c r="K310" i="8"/>
  <c r="Q62" i="2"/>
  <c r="E34" i="6"/>
  <c r="J30" i="8"/>
  <c r="P33" i="8"/>
  <c r="P35" i="8"/>
  <c r="J48" i="8"/>
  <c r="O66" i="8"/>
  <c r="K68" i="8"/>
  <c r="O77" i="8"/>
  <c r="P84" i="8"/>
  <c r="K88" i="8"/>
  <c r="M90" i="8"/>
  <c r="O137" i="8"/>
  <c r="J200" i="8"/>
  <c r="J212" i="8"/>
  <c r="J225" i="8"/>
  <c r="M24" i="8"/>
  <c r="P62" i="2"/>
  <c r="D34" i="6"/>
  <c r="R62" i="2" a="1"/>
  <c r="R62" i="2" s="1"/>
  <c r="E20" i="6"/>
  <c r="E21" i="6" s="1"/>
  <c r="E22" i="6"/>
  <c r="Q19" i="8"/>
  <c r="P19" i="8"/>
  <c r="Q82" i="8"/>
  <c r="P82" i="8"/>
  <c r="O82" i="8"/>
  <c r="Q90" i="8"/>
  <c r="J146" i="8"/>
  <c r="K182" i="8"/>
  <c r="R184" i="8"/>
  <c r="Q184" i="8"/>
  <c r="P184" i="8"/>
  <c r="J174" i="8"/>
  <c r="K179" i="8"/>
  <c r="L195" i="8"/>
  <c r="L207" i="8"/>
  <c r="K289" i="8"/>
  <c r="S292" i="8"/>
  <c r="J292" i="8"/>
  <c r="L105" i="8"/>
  <c r="K132" i="8"/>
  <c r="Q179" i="8"/>
  <c r="P179" i="8"/>
  <c r="O179" i="8"/>
  <c r="J243" i="8"/>
  <c r="J268" i="8"/>
  <c r="Q284" i="8"/>
  <c r="P284" i="8"/>
  <c r="O284" i="8"/>
  <c r="Q289" i="8"/>
  <c r="P289" i="8"/>
  <c r="O289" i="8"/>
  <c r="Q304" i="8"/>
  <c r="P304" i="8"/>
  <c r="O304" i="8"/>
  <c r="T304" i="8" s="1"/>
  <c r="R304" i="8"/>
  <c r="J371" i="8"/>
  <c r="P12" i="8"/>
  <c r="R21" i="8"/>
  <c r="Q21" i="8"/>
  <c r="Q24" i="8"/>
  <c r="P24" i="8"/>
  <c r="K37" i="8"/>
  <c r="Q41" i="8"/>
  <c r="P41" i="8"/>
  <c r="O41" i="8"/>
  <c r="U42" i="8"/>
  <c r="Q46" i="8"/>
  <c r="V46" i="8" s="1"/>
  <c r="P46" i="8"/>
  <c r="Q50" i="8"/>
  <c r="K69" i="8"/>
  <c r="S83" i="8"/>
  <c r="R88" i="8"/>
  <c r="P88" i="8"/>
  <c r="Q109" i="8"/>
  <c r="P109" i="8"/>
  <c r="O109" i="8"/>
  <c r="O136" i="8"/>
  <c r="Q136" i="8"/>
  <c r="J147" i="8"/>
  <c r="J152" i="8"/>
  <c r="K216" i="8"/>
  <c r="J233" i="8"/>
  <c r="R236" i="8"/>
  <c r="O236" i="8"/>
  <c r="J261" i="8"/>
  <c r="S264" i="8"/>
  <c r="J301" i="8"/>
  <c r="Q316" i="8"/>
  <c r="P316" i="8"/>
  <c r="K19" i="8"/>
  <c r="O24" i="8"/>
  <c r="Q37" i="8"/>
  <c r="P37" i="8"/>
  <c r="O44" i="8"/>
  <c r="O46" i="8"/>
  <c r="T46" i="8" s="1"/>
  <c r="O50" i="8"/>
  <c r="P57" i="8"/>
  <c r="O57" i="8"/>
  <c r="R57" i="8"/>
  <c r="Q57" i="8"/>
  <c r="J83" i="8"/>
  <c r="K113" i="8"/>
  <c r="R117" i="8"/>
  <c r="Q117" i="8"/>
  <c r="Q121" i="8"/>
  <c r="P121" i="8"/>
  <c r="O121" i="8"/>
  <c r="P136" i="8"/>
  <c r="O147" i="8"/>
  <c r="R147" i="8"/>
  <c r="Q147" i="8"/>
  <c r="P147" i="8"/>
  <c r="K248" i="8"/>
  <c r="J264" i="8"/>
  <c r="Q282" i="8"/>
  <c r="P282" i="8"/>
  <c r="O282" i="8"/>
  <c r="J287" i="8"/>
  <c r="O316" i="8"/>
  <c r="D7" i="9"/>
  <c r="F7" i="9" s="1"/>
  <c r="C26" i="10"/>
  <c r="O13" i="8"/>
  <c r="J23" i="8"/>
  <c r="O37" i="8"/>
  <c r="R41" i="8"/>
  <c r="P44" i="8"/>
  <c r="P50" i="8"/>
  <c r="R60" i="8"/>
  <c r="O60" i="8"/>
  <c r="J73" i="8"/>
  <c r="K123" i="8"/>
  <c r="Q127" i="8"/>
  <c r="P127" i="8"/>
  <c r="R186" i="8"/>
  <c r="Q186" i="8"/>
  <c r="P186" i="8"/>
  <c r="O186" i="8"/>
  <c r="T186" i="8" s="1"/>
  <c r="J280" i="8"/>
  <c r="R290" i="8"/>
  <c r="P290" i="8"/>
  <c r="O290" i="8"/>
  <c r="J246" i="8"/>
  <c r="K256" i="8"/>
  <c r="J262" i="8"/>
  <c r="R362" i="8"/>
  <c r="Q362" i="8"/>
  <c r="P362" i="8"/>
  <c r="O362" i="8"/>
  <c r="J365" i="8"/>
  <c r="J259" i="8"/>
  <c r="J57" i="8"/>
  <c r="P66" i="8"/>
  <c r="Q66" i="8"/>
  <c r="K72" i="8"/>
  <c r="O74" i="8"/>
  <c r="R74" i="8"/>
  <c r="R112" i="8"/>
  <c r="Q112" i="8"/>
  <c r="O153" i="8"/>
  <c r="R153" i="8"/>
  <c r="Q153" i="8"/>
  <c r="P153" i="8"/>
  <c r="Q190" i="8"/>
  <c r="P190" i="8"/>
  <c r="O190" i="8"/>
  <c r="J204" i="8"/>
  <c r="S204" i="8"/>
  <c r="R244" i="8"/>
  <c r="Q244" i="8"/>
  <c r="P244" i="8"/>
  <c r="O244" i="8"/>
  <c r="J283" i="8"/>
  <c r="P331" i="8"/>
  <c r="O331" i="8"/>
  <c r="Q331" i="8"/>
  <c r="J400" i="8"/>
  <c r="S253" i="8"/>
  <c r="Q297" i="8"/>
  <c r="P297" i="8"/>
  <c r="O297" i="8"/>
  <c r="K305" i="8"/>
  <c r="J360" i="8"/>
  <c r="K253" i="8"/>
  <c r="K257" i="8"/>
  <c r="J265" i="8"/>
  <c r="S249" i="8"/>
  <c r="Q251" i="8"/>
  <c r="P251" i="8"/>
  <c r="O251" i="8"/>
  <c r="T251" i="8" s="1"/>
  <c r="P253" i="8"/>
  <c r="O253" i="8"/>
  <c r="T253" i="8" s="1"/>
  <c r="Q257" i="8"/>
  <c r="P257" i="8"/>
  <c r="J235" i="8"/>
  <c r="J249" i="8"/>
  <c r="Q253" i="8"/>
  <c r="O257" i="8"/>
  <c r="P453" i="8"/>
  <c r="O453" i="8"/>
  <c r="Q453" i="8"/>
  <c r="J275" i="8"/>
  <c r="J303" i="8"/>
  <c r="R209" i="8"/>
  <c r="Q209" i="8"/>
  <c r="P209" i="8"/>
  <c r="J230" i="8"/>
  <c r="J240" i="8"/>
  <c r="D33" i="6"/>
  <c r="D31" i="6"/>
  <c r="Q51" i="8"/>
  <c r="R86" i="8"/>
  <c r="P86" i="8"/>
  <c r="Q119" i="8"/>
  <c r="P119" i="8"/>
  <c r="O119" i="8"/>
  <c r="L168" i="8"/>
  <c r="J170" i="8"/>
  <c r="K185" i="8"/>
  <c r="J199" i="8"/>
  <c r="Q207" i="8"/>
  <c r="R207" i="8"/>
  <c r="P207" i="8"/>
  <c r="U207" i="8" s="1"/>
  <c r="O207" i="8"/>
  <c r="T207" i="8" s="1"/>
  <c r="R226" i="8"/>
  <c r="O226" i="8"/>
  <c r="J266" i="8"/>
  <c r="J272" i="8"/>
  <c r="R205" i="8"/>
  <c r="Q205" i="8"/>
  <c r="P205" i="8"/>
  <c r="J211" i="8"/>
  <c r="E33" i="6"/>
  <c r="E31" i="6"/>
  <c r="J14" i="8"/>
  <c r="S14" i="8"/>
  <c r="R23" i="8"/>
  <c r="Q23" i="8"/>
  <c r="Q28" i="8"/>
  <c r="P28" i="8"/>
  <c r="M33" i="8"/>
  <c r="M67" i="8"/>
  <c r="K76" i="8"/>
  <c r="R99" i="8"/>
  <c r="P99" i="8"/>
  <c r="K103" i="8"/>
  <c r="J139" i="8"/>
  <c r="J154" i="8"/>
  <c r="O159" i="8"/>
  <c r="R159" i="8"/>
  <c r="Q159" i="8"/>
  <c r="P159" i="8"/>
  <c r="K181" i="8"/>
  <c r="R199" i="8"/>
  <c r="Q199" i="8"/>
  <c r="J201" i="8"/>
  <c r="S201" i="8"/>
  <c r="Q252" i="8"/>
  <c r="R252" i="8"/>
  <c r="P252" i="8"/>
  <c r="O252" i="8"/>
  <c r="P349" i="8"/>
  <c r="O349" i="8"/>
  <c r="O62" i="2"/>
  <c r="C19" i="6"/>
  <c r="C32" i="6"/>
  <c r="S54" i="8"/>
  <c r="J54" i="8"/>
  <c r="J58" i="8"/>
  <c r="Q70" i="8"/>
  <c r="P70" i="8"/>
  <c r="O70" i="8"/>
  <c r="T70" i="8" s="1"/>
  <c r="J116" i="8"/>
  <c r="K124" i="8"/>
  <c r="K130" i="8"/>
  <c r="J189" i="8"/>
  <c r="O209" i="8"/>
  <c r="K224" i="8"/>
  <c r="J238" i="8"/>
  <c r="P266" i="8"/>
  <c r="O266" i="8"/>
  <c r="Q266" i="8"/>
  <c r="Q349" i="8"/>
  <c r="J358" i="8"/>
  <c r="D25" i="6"/>
  <c r="Q65" i="8"/>
  <c r="P65" i="8"/>
  <c r="O65" i="8"/>
  <c r="O115" i="8"/>
  <c r="Q115" i="8"/>
  <c r="P115" i="8"/>
  <c r="K175" i="8"/>
  <c r="K252" i="8"/>
  <c r="R256" i="8"/>
  <c r="Q256" i="8"/>
  <c r="P256" i="8"/>
  <c r="O256" i="8"/>
  <c r="T256" i="8" s="1"/>
  <c r="J258" i="8"/>
  <c r="J302" i="8"/>
  <c r="M335" i="8"/>
  <c r="E25" i="6"/>
  <c r="S28" i="8"/>
  <c r="K43" i="8"/>
  <c r="Q101" i="8"/>
  <c r="P101" i="8"/>
  <c r="O101" i="8"/>
  <c r="Q107" i="8"/>
  <c r="O107" i="8"/>
  <c r="L125" i="8"/>
  <c r="Q146" i="8"/>
  <c r="P146" i="8"/>
  <c r="O146" i="8"/>
  <c r="M160" i="8"/>
  <c r="M167" i="8"/>
  <c r="Q180" i="8"/>
  <c r="P180" i="8"/>
  <c r="O180" i="8"/>
  <c r="K198" i="8"/>
  <c r="J203" i="8"/>
  <c r="J215" i="8"/>
  <c r="L220" i="8"/>
  <c r="J222" i="8"/>
  <c r="J241" i="8"/>
  <c r="Q243" i="8"/>
  <c r="R243" i="8"/>
  <c r="P243" i="8"/>
  <c r="O243" i="8"/>
  <c r="K245" i="8"/>
  <c r="J260" i="8"/>
  <c r="J291" i="8"/>
  <c r="P338" i="8"/>
  <c r="O338" i="8"/>
  <c r="K399" i="8"/>
  <c r="J461" i="8"/>
  <c r="K523" i="8"/>
  <c r="J589" i="8"/>
  <c r="C33" i="6"/>
  <c r="P20" i="8"/>
  <c r="U20" i="8" s="1"/>
  <c r="O20" i="8"/>
  <c r="T20" i="8" s="1"/>
  <c r="J21" i="8"/>
  <c r="J28" i="8"/>
  <c r="Q40" i="8"/>
  <c r="P40" i="8"/>
  <c r="K78" i="8"/>
  <c r="O79" i="8"/>
  <c r="S85" i="8"/>
  <c r="P107" i="8"/>
  <c r="Q111" i="8"/>
  <c r="K138" i="8"/>
  <c r="L142" i="8"/>
  <c r="J148" i="8"/>
  <c r="J159" i="8"/>
  <c r="S208" i="8"/>
  <c r="Q215" i="8"/>
  <c r="P215" i="8"/>
  <c r="R215" i="8"/>
  <c r="O215" i="8"/>
  <c r="Q227" i="8"/>
  <c r="P227" i="8"/>
  <c r="O227" i="8"/>
  <c r="J229" i="8"/>
  <c r="Q237" i="8"/>
  <c r="O237" i="8"/>
  <c r="R237" i="8"/>
  <c r="J239" i="8"/>
  <c r="R241" i="8"/>
  <c r="Q241" i="8"/>
  <c r="P241" i="8"/>
  <c r="R247" i="8"/>
  <c r="P247" i="8"/>
  <c r="O247" i="8"/>
  <c r="L294" i="8"/>
  <c r="Q299" i="8"/>
  <c r="P299" i="8"/>
  <c r="O299" i="8"/>
  <c r="K336" i="8"/>
  <c r="Q338" i="8"/>
  <c r="K354" i="8"/>
  <c r="J382" i="8"/>
  <c r="J563" i="8"/>
  <c r="L583" i="8"/>
  <c r="R400" i="8"/>
  <c r="Q400" i="8"/>
  <c r="P400" i="8"/>
  <c r="O586" i="8"/>
  <c r="T586" i="8" s="1"/>
  <c r="Q586" i="8"/>
  <c r="P586" i="8"/>
  <c r="L380" i="8"/>
  <c r="S466" i="8"/>
  <c r="J466" i="8"/>
  <c r="O490" i="8"/>
  <c r="R490" i="8"/>
  <c r="Q490" i="8"/>
  <c r="P490" i="8"/>
  <c r="S578" i="8"/>
  <c r="J578" i="8"/>
  <c r="J690" i="8"/>
  <c r="P347" i="8"/>
  <c r="O347" i="8"/>
  <c r="J452" i="8"/>
  <c r="Q230" i="8"/>
  <c r="P230" i="8"/>
  <c r="O230" i="8"/>
  <c r="Q238" i="8"/>
  <c r="P238" i="8"/>
  <c r="O238" i="8"/>
  <c r="L313" i="8"/>
  <c r="Q347" i="8"/>
  <c r="Q52" i="2" a="1"/>
  <c r="Q52" i="2" s="1"/>
  <c r="AH52" i="2" s="1"/>
  <c r="P55" i="2" a="1"/>
  <c r="P55" i="2" s="1"/>
  <c r="P52" i="2" a="1"/>
  <c r="P52" i="2" s="1"/>
  <c r="R55" i="2" a="1"/>
  <c r="R55" i="2" s="1"/>
  <c r="O53" i="2" a="1"/>
  <c r="O53" i="2" s="1"/>
  <c r="AF53" i="2" s="1"/>
  <c r="Y54" i="2"/>
  <c r="R52" i="2" a="1"/>
  <c r="R52" i="2" s="1"/>
  <c r="S40" i="8"/>
  <c r="Q58" i="8"/>
  <c r="Q59" i="8"/>
  <c r="Q83" i="8"/>
  <c r="O83" i="8"/>
  <c r="O87" i="8"/>
  <c r="S111" i="8"/>
  <c r="R148" i="8"/>
  <c r="Q148" i="8"/>
  <c r="R170" i="8"/>
  <c r="Q170" i="8"/>
  <c r="P170" i="8"/>
  <c r="O170" i="8"/>
  <c r="O191" i="8"/>
  <c r="O242" i="8"/>
  <c r="Q269" i="8"/>
  <c r="P269" i="8"/>
  <c r="R269" i="8"/>
  <c r="J296" i="8"/>
  <c r="J309" i="8"/>
  <c r="M321" i="8"/>
  <c r="P351" i="8"/>
  <c r="Q351" i="8"/>
  <c r="R351" i="8"/>
  <c r="K372" i="8"/>
  <c r="O378" i="8"/>
  <c r="Q378" i="8"/>
  <c r="R378" i="8"/>
  <c r="Q38" i="8"/>
  <c r="T40" i="8"/>
  <c r="Q52" i="8"/>
  <c r="P52" i="8"/>
  <c r="T111" i="8"/>
  <c r="R142" i="8"/>
  <c r="O142" i="8"/>
  <c r="P191" i="8"/>
  <c r="R208" i="8"/>
  <c r="P208" i="8"/>
  <c r="O208" i="8"/>
  <c r="T208" i="8" s="1"/>
  <c r="Q208" i="8"/>
  <c r="P242" i="8"/>
  <c r="R296" i="8"/>
  <c r="P296" i="8"/>
  <c r="O296" i="8"/>
  <c r="L304" i="8"/>
  <c r="K680" i="8"/>
  <c r="Y51" i="2"/>
  <c r="J17" i="8"/>
  <c r="O38" i="8"/>
  <c r="K40" i="8"/>
  <c r="O52" i="8"/>
  <c r="O97" i="8"/>
  <c r="Q97" i="8"/>
  <c r="J101" i="8"/>
  <c r="K111" i="8"/>
  <c r="K133" i="8"/>
  <c r="S220" i="8"/>
  <c r="J227" i="8"/>
  <c r="Q236" i="8"/>
  <c r="P236" i="8"/>
  <c r="S252" i="8"/>
  <c r="L333" i="8"/>
  <c r="J340" i="8"/>
  <c r="K393" i="8"/>
  <c r="L402" i="8"/>
  <c r="J447" i="8"/>
  <c r="J473" i="8"/>
  <c r="J526" i="8"/>
  <c r="F977" i="8"/>
  <c r="F974" i="8"/>
  <c r="F971" i="8"/>
  <c r="F968" i="8"/>
  <c r="F965" i="8"/>
  <c r="F962" i="8"/>
  <c r="F959" i="8"/>
  <c r="F956" i="8"/>
  <c r="F953" i="8"/>
  <c r="F950" i="8"/>
  <c r="F947" i="8"/>
  <c r="F944" i="8"/>
  <c r="F1003" i="8"/>
  <c r="F996" i="8"/>
  <c r="F989" i="8"/>
  <c r="F982" i="8"/>
  <c r="F1001" i="8"/>
  <c r="F980" i="8"/>
  <c r="F964" i="8"/>
  <c r="F957" i="8"/>
  <c r="F1007" i="8"/>
  <c r="F988" i="8"/>
  <c r="F979" i="8"/>
  <c r="F958" i="8"/>
  <c r="F951" i="8"/>
  <c r="F1011" i="8"/>
  <c r="F952" i="8"/>
  <c r="F1008" i="8"/>
  <c r="F993" i="8"/>
  <c r="F987" i="8"/>
  <c r="F961" i="8"/>
  <c r="F954" i="8"/>
  <c r="F1009" i="8"/>
  <c r="F992" i="8"/>
  <c r="F978" i="8"/>
  <c r="F955" i="8"/>
  <c r="F973" i="8"/>
  <c r="F963" i="8"/>
  <c r="F1010" i="8"/>
  <c r="F986" i="8"/>
  <c r="F999" i="8"/>
  <c r="F932" i="8"/>
  <c r="F1005" i="8"/>
  <c r="F994" i="8"/>
  <c r="F930" i="8"/>
  <c r="F925" i="8"/>
  <c r="F922" i="8"/>
  <c r="F919" i="8"/>
  <c r="F916" i="8"/>
  <c r="F913" i="8"/>
  <c r="F910" i="8"/>
  <c r="F907" i="8"/>
  <c r="F904" i="8"/>
  <c r="F901" i="8"/>
  <c r="F898" i="8"/>
  <c r="F895" i="8"/>
  <c r="F892" i="8"/>
  <c r="F889" i="8"/>
  <c r="F886" i="8"/>
  <c r="F883" i="8"/>
  <c r="F880" i="8"/>
  <c r="F877" i="8"/>
  <c r="F874" i="8"/>
  <c r="F871" i="8"/>
  <c r="F990" i="8"/>
  <c r="F981" i="8"/>
  <c r="F972" i="8"/>
  <c r="F975" i="8"/>
  <c r="F918" i="8"/>
  <c r="F911" i="8"/>
  <c r="F1004" i="8"/>
  <c r="F997" i="8"/>
  <c r="F991" i="8"/>
  <c r="F939" i="8"/>
  <c r="F903" i="8"/>
  <c r="F896" i="8"/>
  <c r="F998" i="8"/>
  <c r="F938" i="8"/>
  <c r="F995" i="8"/>
  <c r="F934" i="8"/>
  <c r="F921" i="8"/>
  <c r="F914" i="8"/>
  <c r="F984" i="8"/>
  <c r="F948" i="8"/>
  <c r="F945" i="8"/>
  <c r="F937" i="8"/>
  <c r="F928" i="8"/>
  <c r="F946" i="8"/>
  <c r="F1006" i="8"/>
  <c r="F983" i="8"/>
  <c r="F940" i="8"/>
  <c r="F915" i="8"/>
  <c r="F851" i="8"/>
  <c r="F943" i="8"/>
  <c r="F941" i="8"/>
  <c r="F924" i="8"/>
  <c r="F894" i="8"/>
  <c r="F870" i="8"/>
  <c r="F858" i="8"/>
  <c r="F844" i="8"/>
  <c r="F837" i="8"/>
  <c r="F830" i="8"/>
  <c r="F827" i="8"/>
  <c r="F824" i="8"/>
  <c r="F821" i="8"/>
  <c r="F960" i="8"/>
  <c r="F923" i="8"/>
  <c r="F1000" i="8"/>
  <c r="F920" i="8"/>
  <c r="F900" i="8"/>
  <c r="F893" i="8"/>
  <c r="F931" i="8"/>
  <c r="F929" i="8"/>
  <c r="F927" i="8"/>
  <c r="F867" i="8"/>
  <c r="F860" i="8"/>
  <c r="F855" i="8"/>
  <c r="F829" i="8"/>
  <c r="F815" i="8"/>
  <c r="F909" i="8"/>
  <c r="F899" i="8"/>
  <c r="F878" i="8"/>
  <c r="F836" i="8"/>
  <c r="F808" i="8"/>
  <c r="F801" i="8"/>
  <c r="F969" i="8"/>
  <c r="F902" i="8"/>
  <c r="F891" i="8"/>
  <c r="F884" i="8"/>
  <c r="F926" i="8"/>
  <c r="F879" i="8"/>
  <c r="F875" i="8"/>
  <c r="F885" i="8"/>
  <c r="F864" i="8"/>
  <c r="F852" i="8"/>
  <c r="F834" i="8"/>
  <c r="F812" i="8"/>
  <c r="F805" i="8"/>
  <c r="F797" i="8"/>
  <c r="F794" i="8"/>
  <c r="F791" i="8"/>
  <c r="F788" i="8"/>
  <c r="F785" i="8"/>
  <c r="F782" i="8"/>
  <c r="F779" i="8"/>
  <c r="F776" i="8"/>
  <c r="F773" i="8"/>
  <c r="F966" i="8"/>
  <c r="F848" i="8"/>
  <c r="F841" i="8"/>
  <c r="F970" i="8"/>
  <c r="F869" i="8"/>
  <c r="F822" i="8"/>
  <c r="F819" i="8"/>
  <c r="F868" i="8"/>
  <c r="F949" i="8"/>
  <c r="F935" i="8"/>
  <c r="F933" i="8"/>
  <c r="F908" i="8"/>
  <c r="F887" i="8"/>
  <c r="F976" i="8"/>
  <c r="F942" i="8"/>
  <c r="F1002" i="8"/>
  <c r="F905" i="8"/>
  <c r="F985" i="8"/>
  <c r="F845" i="8"/>
  <c r="F835" i="8"/>
  <c r="F792" i="8"/>
  <c r="F790" i="8"/>
  <c r="F890" i="8"/>
  <c r="F863" i="8"/>
  <c r="F843" i="8"/>
  <c r="F804" i="8"/>
  <c r="F798" i="8"/>
  <c r="F796" i="8"/>
  <c r="F771" i="8"/>
  <c r="F764" i="8"/>
  <c r="F757" i="8"/>
  <c r="F752" i="8"/>
  <c r="F749" i="8"/>
  <c r="F746" i="8"/>
  <c r="F743" i="8"/>
  <c r="F740" i="8"/>
  <c r="F737" i="8"/>
  <c r="F734" i="8"/>
  <c r="F731" i="8"/>
  <c r="F728" i="8"/>
  <c r="F725" i="8"/>
  <c r="F722" i="8"/>
  <c r="F719" i="8"/>
  <c r="F716" i="8"/>
  <c r="F713" i="8"/>
  <c r="F710" i="8"/>
  <c r="F967" i="8"/>
  <c r="F856" i="8"/>
  <c r="F838" i="8"/>
  <c r="F802" i="8"/>
  <c r="F872" i="8"/>
  <c r="F828" i="8"/>
  <c r="F817" i="8"/>
  <c r="F809" i="8"/>
  <c r="F917" i="8"/>
  <c r="F854" i="8"/>
  <c r="F846" i="8"/>
  <c r="F823" i="8"/>
  <c r="F882" i="8"/>
  <c r="F784" i="8"/>
  <c r="F762" i="8"/>
  <c r="F751" i="8"/>
  <c r="F724" i="8"/>
  <c r="F787" i="8"/>
  <c r="F780" i="8"/>
  <c r="F768" i="8"/>
  <c r="F759" i="8"/>
  <c r="F741" i="8"/>
  <c r="F714" i="8"/>
  <c r="F897" i="8"/>
  <c r="F873" i="8"/>
  <c r="F813" i="8"/>
  <c r="F766" i="8"/>
  <c r="F732" i="8"/>
  <c r="F704" i="8"/>
  <c r="F839" i="8"/>
  <c r="F810" i="8"/>
  <c r="F781" i="8"/>
  <c r="F763" i="8"/>
  <c r="F754" i="8"/>
  <c r="F727" i="8"/>
  <c r="F912" i="8"/>
  <c r="F866" i="8"/>
  <c r="F861" i="8"/>
  <c r="F840" i="8"/>
  <c r="F744" i="8"/>
  <c r="F833" i="8"/>
  <c r="F718" i="8"/>
  <c r="F712" i="8"/>
  <c r="F699" i="8"/>
  <c r="F628" i="8"/>
  <c r="F814" i="8"/>
  <c r="F795" i="8"/>
  <c r="F793" i="8"/>
  <c r="F717" i="8"/>
  <c r="F708" i="8"/>
  <c r="F687" i="8"/>
  <c r="F685" i="8"/>
  <c r="F683" i="8"/>
  <c r="F660" i="8"/>
  <c r="F658" i="8"/>
  <c r="F656" i="8"/>
  <c r="F638" i="8"/>
  <c r="F633" i="8"/>
  <c r="F842" i="8"/>
  <c r="F820" i="8"/>
  <c r="F786" i="8"/>
  <c r="F701" i="8"/>
  <c r="F643" i="8"/>
  <c r="F702" i="8"/>
  <c r="F906" i="8"/>
  <c r="F876" i="8"/>
  <c r="F803" i="8"/>
  <c r="F777" i="8"/>
  <c r="F748" i="8"/>
  <c r="F735" i="8"/>
  <c r="F936" i="8"/>
  <c r="F695" i="8"/>
  <c r="F668" i="8"/>
  <c r="F662" i="8"/>
  <c r="F655" i="8"/>
  <c r="F642" i="8"/>
  <c r="F625" i="8"/>
  <c r="F587" i="8"/>
  <c r="F862" i="8"/>
  <c r="F859" i="8"/>
  <c r="F831" i="8"/>
  <c r="F726" i="8"/>
  <c r="F721" i="8"/>
  <c r="F711" i="8"/>
  <c r="F709" i="8"/>
  <c r="F678" i="8"/>
  <c r="F677" i="8"/>
  <c r="F636" i="8"/>
  <c r="F607" i="8"/>
  <c r="F605" i="8"/>
  <c r="F603" i="8"/>
  <c r="F592" i="8"/>
  <c r="F849" i="8"/>
  <c r="F750" i="8"/>
  <c r="F738" i="8"/>
  <c r="F684" i="8"/>
  <c r="F679" i="8"/>
  <c r="F674" i="8"/>
  <c r="F663" i="8"/>
  <c r="F598" i="8"/>
  <c r="F596" i="8"/>
  <c r="F800" i="8"/>
  <c r="F778" i="8"/>
  <c r="F774" i="8"/>
  <c r="F758" i="8"/>
  <c r="F707" i="8"/>
  <c r="F692" i="8"/>
  <c r="F669" i="8"/>
  <c r="F652" i="8"/>
  <c r="F637" i="8"/>
  <c r="F631" i="8"/>
  <c r="F806" i="8"/>
  <c r="F767" i="8"/>
  <c r="F705" i="8"/>
  <c r="F696" i="8"/>
  <c r="F634" i="8"/>
  <c r="F775" i="8"/>
  <c r="F676" i="8"/>
  <c r="F626" i="8"/>
  <c r="F588" i="8"/>
  <c r="F585" i="8"/>
  <c r="F850" i="8"/>
  <c r="F816" i="8"/>
  <c r="F686" i="8"/>
  <c r="F627" i="8"/>
  <c r="F618" i="8"/>
  <c r="F613" i="8"/>
  <c r="F606" i="8"/>
  <c r="F832" i="8"/>
  <c r="F624" i="8"/>
  <c r="F527" i="8"/>
  <c r="F755" i="8"/>
  <c r="F700" i="8"/>
  <c r="F672" i="8"/>
  <c r="F635" i="8"/>
  <c r="F597" i="8"/>
  <c r="F581" i="8"/>
  <c r="F577" i="8"/>
  <c r="F575" i="8"/>
  <c r="F571" i="8"/>
  <c r="F569" i="8"/>
  <c r="F565" i="8"/>
  <c r="F563" i="8"/>
  <c r="F826" i="8"/>
  <c r="F730" i="8"/>
  <c r="F706" i="8"/>
  <c r="F675" i="8"/>
  <c r="F632" i="8"/>
  <c r="F630" i="8"/>
  <c r="F591" i="8"/>
  <c r="F583" i="8"/>
  <c r="F756" i="8"/>
  <c r="F665" i="8"/>
  <c r="F644" i="8"/>
  <c r="F772" i="8"/>
  <c r="F770" i="8"/>
  <c r="F720" i="8"/>
  <c r="F673" i="8"/>
  <c r="F653" i="8"/>
  <c r="F650" i="8"/>
  <c r="F623" i="8"/>
  <c r="F514" i="8"/>
  <c r="F507" i="8"/>
  <c r="F825" i="8"/>
  <c r="F818" i="8"/>
  <c r="F641" i="8"/>
  <c r="F640" i="8"/>
  <c r="F604" i="8"/>
  <c r="F555" i="8"/>
  <c r="F529" i="8"/>
  <c r="F522" i="8"/>
  <c r="F493" i="8"/>
  <c r="F486" i="8"/>
  <c r="F769" i="8"/>
  <c r="F698" i="8"/>
  <c r="F857" i="8"/>
  <c r="F736" i="8"/>
  <c r="F789" i="8"/>
  <c r="F691" i="8"/>
  <c r="F681" i="8"/>
  <c r="F639" i="8"/>
  <c r="F584" i="8"/>
  <c r="F580" i="8"/>
  <c r="F578" i="8"/>
  <c r="F552" i="8"/>
  <c r="F535" i="8"/>
  <c r="F534" i="8"/>
  <c r="F783" i="8"/>
  <c r="F664" i="8"/>
  <c r="F651" i="8"/>
  <c r="F645" i="8"/>
  <c r="F610" i="8"/>
  <c r="F601" i="8"/>
  <c r="F593" i="8"/>
  <c r="F579" i="8"/>
  <c r="F576" i="8"/>
  <c r="F553" i="8"/>
  <c r="F551" i="8"/>
  <c r="F524" i="8"/>
  <c r="F508" i="8"/>
  <c r="F865" i="8"/>
  <c r="F739" i="8"/>
  <c r="F723" i="8"/>
  <c r="F847" i="8"/>
  <c r="F693" i="8"/>
  <c r="F811" i="8"/>
  <c r="F807" i="8"/>
  <c r="F667" i="8"/>
  <c r="F616" i="8"/>
  <c r="F661" i="8"/>
  <c r="F646" i="8"/>
  <c r="F586" i="8"/>
  <c r="F530" i="8"/>
  <c r="F506" i="8"/>
  <c r="F694" i="8"/>
  <c r="F689" i="8"/>
  <c r="F611" i="8"/>
  <c r="F564" i="8"/>
  <c r="F521" i="8"/>
  <c r="F477" i="8"/>
  <c r="F470" i="8"/>
  <c r="F760" i="8"/>
  <c r="F729" i="8"/>
  <c r="F619" i="8"/>
  <c r="F615" i="8"/>
  <c r="F513" i="8"/>
  <c r="F888" i="8"/>
  <c r="F799" i="8"/>
  <c r="F560" i="8"/>
  <c r="F510" i="8"/>
  <c r="F487" i="8"/>
  <c r="F753" i="8"/>
  <c r="F670" i="8"/>
  <c r="F614" i="8"/>
  <c r="F600" i="8"/>
  <c r="F562" i="8"/>
  <c r="F561" i="8"/>
  <c r="F532" i="8"/>
  <c r="F531" i="8"/>
  <c r="F523" i="8"/>
  <c r="F517" i="8"/>
  <c r="F503" i="8"/>
  <c r="F654" i="8"/>
  <c r="F649" i="8"/>
  <c r="F566" i="8"/>
  <c r="F526" i="8"/>
  <c r="F512" i="8"/>
  <c r="F496" i="8"/>
  <c r="F478" i="8"/>
  <c r="F448" i="8"/>
  <c r="F430" i="8"/>
  <c r="F425" i="8"/>
  <c r="F403" i="8"/>
  <c r="F398" i="8"/>
  <c r="F376" i="8"/>
  <c r="F371" i="8"/>
  <c r="F765" i="8"/>
  <c r="F745" i="8"/>
  <c r="F733" i="8"/>
  <c r="F697" i="8"/>
  <c r="F520" i="8"/>
  <c r="F473" i="8"/>
  <c r="F445" i="8"/>
  <c r="F435" i="8"/>
  <c r="F408" i="8"/>
  <c r="F381" i="8"/>
  <c r="F742" i="8"/>
  <c r="F602" i="8"/>
  <c r="F518" i="8"/>
  <c r="F516" i="8"/>
  <c r="F511" i="8"/>
  <c r="F501" i="8"/>
  <c r="F491" i="8"/>
  <c r="F465" i="8"/>
  <c r="F462" i="8"/>
  <c r="F442" i="8"/>
  <c r="F440" i="8"/>
  <c r="F418" i="8"/>
  <c r="F413" i="8"/>
  <c r="F391" i="8"/>
  <c r="F386" i="8"/>
  <c r="F364" i="8"/>
  <c r="F881" i="8"/>
  <c r="F659" i="8"/>
  <c r="F609" i="8"/>
  <c r="F589" i="8"/>
  <c r="F545" i="8"/>
  <c r="F525" i="8"/>
  <c r="F505" i="8"/>
  <c r="F460" i="8"/>
  <c r="F449" i="8"/>
  <c r="F715" i="8"/>
  <c r="F682" i="8"/>
  <c r="F671" i="8"/>
  <c r="F620" i="8"/>
  <c r="F539" i="8"/>
  <c r="F497" i="8"/>
  <c r="F488" i="8"/>
  <c r="F483" i="8"/>
  <c r="F482" i="8"/>
  <c r="F466" i="8"/>
  <c r="F457" i="8"/>
  <c r="F446" i="8"/>
  <c r="F432" i="8"/>
  <c r="F405" i="8"/>
  <c r="F378" i="8"/>
  <c r="F556" i="8"/>
  <c r="F546" i="8"/>
  <c r="F528" i="8"/>
  <c r="F509" i="8"/>
  <c r="F504" i="8"/>
  <c r="F492" i="8"/>
  <c r="F519" i="8"/>
  <c r="F498" i="8"/>
  <c r="F427" i="8"/>
  <c r="F412" i="8"/>
  <c r="F361" i="8"/>
  <c r="F352" i="8"/>
  <c r="F343" i="8"/>
  <c r="F334" i="8"/>
  <c r="F325" i="8"/>
  <c r="F323" i="8"/>
  <c r="F629" i="8"/>
  <c r="F621" i="8"/>
  <c r="F558" i="8"/>
  <c r="F390" i="8"/>
  <c r="F383" i="8"/>
  <c r="F308" i="8"/>
  <c r="F303" i="8"/>
  <c r="F300" i="8"/>
  <c r="F297" i="8"/>
  <c r="F294" i="8"/>
  <c r="F291" i="8"/>
  <c r="F288" i="8"/>
  <c r="F285" i="8"/>
  <c r="F282" i="8"/>
  <c r="F279" i="8"/>
  <c r="F276" i="8"/>
  <c r="F582" i="8"/>
  <c r="F500" i="8"/>
  <c r="F452" i="8"/>
  <c r="F451" i="8"/>
  <c r="F439" i="8"/>
  <c r="F419" i="8"/>
  <c r="F415" i="8"/>
  <c r="F401" i="8"/>
  <c r="F372" i="8"/>
  <c r="F369" i="8"/>
  <c r="F321" i="8"/>
  <c r="F319" i="8"/>
  <c r="F317" i="8"/>
  <c r="F690" i="8"/>
  <c r="F688" i="8"/>
  <c r="F622" i="8"/>
  <c r="F567" i="8"/>
  <c r="F480" i="8"/>
  <c r="F479" i="8"/>
  <c r="F441" i="8"/>
  <c r="F367" i="8"/>
  <c r="F648" i="8"/>
  <c r="F537" i="8"/>
  <c r="F495" i="8"/>
  <c r="F436" i="8"/>
  <c r="F416" i="8"/>
  <c r="F394" i="8"/>
  <c r="F377" i="8"/>
  <c r="F370" i="8"/>
  <c r="F359" i="8"/>
  <c r="F357" i="8"/>
  <c r="F350" i="8"/>
  <c r="F348" i="8"/>
  <c r="F341" i="8"/>
  <c r="F339" i="8"/>
  <c r="F332" i="8"/>
  <c r="F330" i="8"/>
  <c r="F305" i="8"/>
  <c r="F608" i="8"/>
  <c r="F599" i="8"/>
  <c r="F574" i="8"/>
  <c r="F572" i="8"/>
  <c r="F540" i="8"/>
  <c r="F481" i="8"/>
  <c r="F455" i="8"/>
  <c r="F454" i="8"/>
  <c r="F423" i="8"/>
  <c r="F595" i="8"/>
  <c r="F549" i="8"/>
  <c r="F536" i="8"/>
  <c r="F467" i="8"/>
  <c r="F456" i="8"/>
  <c r="F437" i="8"/>
  <c r="F422" i="8"/>
  <c r="F336" i="8"/>
  <c r="F312" i="8"/>
  <c r="F543" i="8"/>
  <c r="F464" i="8"/>
  <c r="F444" i="8"/>
  <c r="F424" i="8"/>
  <c r="F392" i="8"/>
  <c r="F346" i="8"/>
  <c r="F335" i="8"/>
  <c r="F316" i="8"/>
  <c r="F311" i="8"/>
  <c r="F568" i="8"/>
  <c r="F428" i="8"/>
  <c r="F411" i="8"/>
  <c r="F406" i="8"/>
  <c r="F374" i="8"/>
  <c r="F373" i="8"/>
  <c r="F345" i="8"/>
  <c r="F301" i="8"/>
  <c r="F296" i="8"/>
  <c r="F283" i="8"/>
  <c r="F278" i="8"/>
  <c r="F272" i="8"/>
  <c r="F269" i="8"/>
  <c r="F266" i="8"/>
  <c r="F263" i="8"/>
  <c r="F260" i="8"/>
  <c r="F257" i="8"/>
  <c r="F254" i="8"/>
  <c r="F251" i="8"/>
  <c r="F248" i="8"/>
  <c r="F245" i="8"/>
  <c r="F242" i="8"/>
  <c r="F239" i="8"/>
  <c r="F236" i="8"/>
  <c r="F233" i="8"/>
  <c r="F230" i="8"/>
  <c r="F227" i="8"/>
  <c r="F224" i="8"/>
  <c r="F221" i="8"/>
  <c r="F218" i="8"/>
  <c r="F215" i="8"/>
  <c r="F212" i="8"/>
  <c r="F209" i="8"/>
  <c r="F206" i="8"/>
  <c r="F203" i="8"/>
  <c r="F200" i="8"/>
  <c r="F197" i="8"/>
  <c r="F194" i="8"/>
  <c r="F191" i="8"/>
  <c r="F188" i="8"/>
  <c r="F185" i="8"/>
  <c r="F182" i="8"/>
  <c r="F179" i="8"/>
  <c r="F176" i="8"/>
  <c r="F173" i="8"/>
  <c r="F170" i="8"/>
  <c r="F167" i="8"/>
  <c r="F853" i="8"/>
  <c r="F761" i="8"/>
  <c r="F554" i="8"/>
  <c r="F547" i="8"/>
  <c r="F476" i="8"/>
  <c r="F443" i="8"/>
  <c r="F420" i="8"/>
  <c r="F358" i="8"/>
  <c r="F328" i="8"/>
  <c r="F747" i="8"/>
  <c r="F557" i="8"/>
  <c r="F472" i="8"/>
  <c r="F368" i="8"/>
  <c r="F280" i="8"/>
  <c r="F270" i="8"/>
  <c r="F232" i="8"/>
  <c r="F216" i="8"/>
  <c r="F195" i="8"/>
  <c r="F168" i="8"/>
  <c r="F533" i="8"/>
  <c r="F475" i="8"/>
  <c r="F450" i="8"/>
  <c r="F431" i="8"/>
  <c r="F410" i="8"/>
  <c r="F396" i="8"/>
  <c r="F375" i="8"/>
  <c r="F360" i="8"/>
  <c r="F349" i="8"/>
  <c r="F273" i="8"/>
  <c r="F235" i="8"/>
  <c r="F219" i="8"/>
  <c r="F190" i="8"/>
  <c r="F128" i="8"/>
  <c r="F123" i="8"/>
  <c r="F120" i="8"/>
  <c r="F117" i="8"/>
  <c r="F114" i="8"/>
  <c r="F111" i="8"/>
  <c r="F108" i="8"/>
  <c r="F105" i="8"/>
  <c r="F102" i="8"/>
  <c r="F99" i="8"/>
  <c r="F96" i="8"/>
  <c r="F93" i="8"/>
  <c r="F90" i="8"/>
  <c r="F87" i="8"/>
  <c r="F84" i="8"/>
  <c r="F594" i="8"/>
  <c r="F573" i="8"/>
  <c r="F541" i="8"/>
  <c r="F404" i="8"/>
  <c r="F309" i="8"/>
  <c r="F238" i="8"/>
  <c r="F222" i="8"/>
  <c r="F180" i="8"/>
  <c r="F133" i="8"/>
  <c r="F680" i="8"/>
  <c r="F469" i="8"/>
  <c r="F414" i="8"/>
  <c r="F329" i="8"/>
  <c r="F318" i="8"/>
  <c r="F290" i="8"/>
  <c r="F261" i="8"/>
  <c r="F223" i="8"/>
  <c r="F207" i="8"/>
  <c r="F193" i="8"/>
  <c r="F166" i="8"/>
  <c r="F125" i="8"/>
  <c r="F453" i="8"/>
  <c r="F399" i="8"/>
  <c r="F340" i="8"/>
  <c r="F324" i="8"/>
  <c r="F322" i="8"/>
  <c r="F298" i="8"/>
  <c r="F281" i="8"/>
  <c r="F264" i="8"/>
  <c r="F226" i="8"/>
  <c r="F210" i="8"/>
  <c r="F183" i="8"/>
  <c r="F590" i="8"/>
  <c r="F515" i="8"/>
  <c r="F409" i="8"/>
  <c r="F395" i="8"/>
  <c r="F380" i="8"/>
  <c r="F570" i="8"/>
  <c r="F548" i="8"/>
  <c r="F502" i="8"/>
  <c r="F397" i="8"/>
  <c r="F306" i="8"/>
  <c r="F175" i="8"/>
  <c r="F145" i="8"/>
  <c r="F137" i="8"/>
  <c r="F118" i="8"/>
  <c r="F113" i="8"/>
  <c r="F100" i="8"/>
  <c r="F95" i="8"/>
  <c r="F82" i="8"/>
  <c r="F18" i="8"/>
  <c r="F666" i="8"/>
  <c r="F494" i="8"/>
  <c r="F438" i="8"/>
  <c r="F284" i="8"/>
  <c r="F163" i="8"/>
  <c r="F61" i="8"/>
  <c r="F421" i="8"/>
  <c r="F366" i="8"/>
  <c r="F363" i="8"/>
  <c r="F314" i="8"/>
  <c r="F189" i="8"/>
  <c r="F174" i="8"/>
  <c r="F140" i="8"/>
  <c r="F126" i="8"/>
  <c r="F550" i="8"/>
  <c r="F490" i="8"/>
  <c r="F463" i="8"/>
  <c r="F461" i="8"/>
  <c r="F387" i="8"/>
  <c r="F384" i="8"/>
  <c r="F344" i="8"/>
  <c r="F295" i="8"/>
  <c r="F287" i="8"/>
  <c r="F156" i="8"/>
  <c r="F155" i="8"/>
  <c r="F150" i="8"/>
  <c r="F149" i="8"/>
  <c r="F115" i="8"/>
  <c r="F110" i="8"/>
  <c r="F97" i="8"/>
  <c r="F92" i="8"/>
  <c r="F67" i="8"/>
  <c r="F65" i="8"/>
  <c r="F617" i="8"/>
  <c r="F612" i="8"/>
  <c r="F277" i="8"/>
  <c r="F178" i="8"/>
  <c r="F127" i="8"/>
  <c r="F121" i="8"/>
  <c r="F116" i="8"/>
  <c r="F103" i="8"/>
  <c r="F98" i="8"/>
  <c r="F85" i="8"/>
  <c r="F76" i="8"/>
  <c r="F74" i="8"/>
  <c r="F647" i="8"/>
  <c r="F389" i="8"/>
  <c r="F356" i="8"/>
  <c r="F353" i="8"/>
  <c r="F331" i="8"/>
  <c r="F164" i="8"/>
  <c r="F151" i="8"/>
  <c r="H13" i="8"/>
  <c r="V13" i="8" s="1"/>
  <c r="F22" i="8"/>
  <c r="F24" i="8"/>
  <c r="F72" i="8"/>
  <c r="G77" i="8"/>
  <c r="H82" i="8"/>
  <c r="W82" i="8" s="1"/>
  <c r="W102" i="8"/>
  <c r="H104" i="8"/>
  <c r="S104" i="8" s="1"/>
  <c r="S107" i="8"/>
  <c r="J107" i="8"/>
  <c r="S119" i="8"/>
  <c r="H120" i="8"/>
  <c r="S120" i="8" s="1"/>
  <c r="H121" i="8"/>
  <c r="S121" i="8" s="1"/>
  <c r="G122" i="8"/>
  <c r="F129" i="8"/>
  <c r="F130" i="8"/>
  <c r="G132" i="8"/>
  <c r="F134" i="8"/>
  <c r="F135" i="8"/>
  <c r="F142" i="8"/>
  <c r="K150" i="8"/>
  <c r="G162" i="8"/>
  <c r="G193" i="8"/>
  <c r="Z193" i="8" s="1"/>
  <c r="K197" i="8"/>
  <c r="G202" i="8"/>
  <c r="S210" i="8"/>
  <c r="H214" i="8"/>
  <c r="S214" i="8" s="1"/>
  <c r="F231" i="8"/>
  <c r="Q234" i="8"/>
  <c r="R234" i="8"/>
  <c r="P234" i="8"/>
  <c r="F240" i="8"/>
  <c r="G250" i="8"/>
  <c r="Q261" i="8"/>
  <c r="R261" i="8"/>
  <c r="P261" i="8"/>
  <c r="O261" i="8"/>
  <c r="F265" i="8"/>
  <c r="R275" i="8"/>
  <c r="P275" i="8"/>
  <c r="H288" i="8"/>
  <c r="F299" i="8"/>
  <c r="Q300" i="8"/>
  <c r="P300" i="8"/>
  <c r="O300" i="8"/>
  <c r="P305" i="8"/>
  <c r="O305" i="8"/>
  <c r="L311" i="8"/>
  <c r="F333" i="8"/>
  <c r="L352" i="8"/>
  <c r="P354" i="8"/>
  <c r="Q354" i="8"/>
  <c r="R354" i="8"/>
  <c r="J363" i="8"/>
  <c r="H389" i="8"/>
  <c r="S389" i="8" s="1"/>
  <c r="P399" i="8"/>
  <c r="Q399" i="8"/>
  <c r="P461" i="8"/>
  <c r="O461" i="8"/>
  <c r="R461" i="8"/>
  <c r="Q461" i="8"/>
  <c r="H464" i="8"/>
  <c r="S464" i="8" s="1"/>
  <c r="J483" i="8"/>
  <c r="G489" i="8"/>
  <c r="F538" i="8"/>
  <c r="F542" i="8"/>
  <c r="J581" i="8"/>
  <c r="R612" i="8"/>
  <c r="Q612" i="8"/>
  <c r="P612" i="8"/>
  <c r="R64" i="2" a="1"/>
  <c r="R64" i="2" s="1"/>
  <c r="G1010" i="8"/>
  <c r="G1007" i="8"/>
  <c r="G1004" i="8"/>
  <c r="G1001" i="8"/>
  <c r="G998" i="8"/>
  <c r="G995" i="8"/>
  <c r="G992" i="8"/>
  <c r="G989" i="8"/>
  <c r="G986" i="8"/>
  <c r="G983" i="8"/>
  <c r="G980" i="8"/>
  <c r="G1003" i="8"/>
  <c r="G996" i="8"/>
  <c r="G982" i="8"/>
  <c r="G1008" i="8"/>
  <c r="G994" i="8"/>
  <c r="G997" i="8"/>
  <c r="G993" i="8"/>
  <c r="G950" i="8"/>
  <c r="G987" i="8"/>
  <c r="G961" i="8"/>
  <c r="G954" i="8"/>
  <c r="G1009" i="8"/>
  <c r="G978" i="8"/>
  <c r="G1000" i="8"/>
  <c r="G973" i="8"/>
  <c r="G964" i="8"/>
  <c r="G1011" i="8"/>
  <c r="G968" i="8"/>
  <c r="G963" i="8"/>
  <c r="G959" i="8"/>
  <c r="G944" i="8"/>
  <c r="G977" i="8"/>
  <c r="G972" i="8"/>
  <c r="G948" i="8"/>
  <c r="G946" i="8"/>
  <c r="G999" i="8"/>
  <c r="G932" i="8"/>
  <c r="G965" i="8"/>
  <c r="G962" i="8"/>
  <c r="G960" i="8"/>
  <c r="G945" i="8"/>
  <c r="G1006" i="8"/>
  <c r="G939" i="8"/>
  <c r="G937" i="8"/>
  <c r="Z937" i="8" s="1"/>
  <c r="G1002" i="8"/>
  <c r="G974" i="8"/>
  <c r="G967" i="8"/>
  <c r="G936" i="8"/>
  <c r="G892" i="8"/>
  <c r="G885" i="8"/>
  <c r="G862" i="8"/>
  <c r="G857" i="8"/>
  <c r="G854" i="8"/>
  <c r="Z854" i="8" s="1"/>
  <c r="G851" i="8"/>
  <c r="G848" i="8"/>
  <c r="G845" i="8"/>
  <c r="G842" i="8"/>
  <c r="G839" i="8"/>
  <c r="G836" i="8"/>
  <c r="G833" i="8"/>
  <c r="G830" i="8"/>
  <c r="G970" i="8"/>
  <c r="G924" i="8"/>
  <c r="G917" i="8"/>
  <c r="G1005" i="8"/>
  <c r="G988" i="8"/>
  <c r="G934" i="8"/>
  <c r="G921" i="8"/>
  <c r="G914" i="8"/>
  <c r="G984" i="8"/>
  <c r="G928" i="8"/>
  <c r="G981" i="8"/>
  <c r="G943" i="8"/>
  <c r="Z943" i="8" s="1"/>
  <c r="G985" i="8"/>
  <c r="G957" i="8"/>
  <c r="G949" i="8"/>
  <c r="G947" i="8"/>
  <c r="G941" i="8"/>
  <c r="G894" i="8"/>
  <c r="G870" i="8"/>
  <c r="G858" i="8"/>
  <c r="G844" i="8"/>
  <c r="G837" i="8"/>
  <c r="G827" i="8"/>
  <c r="G824" i="8"/>
  <c r="G821" i="8"/>
  <c r="G818" i="8"/>
  <c r="G815" i="8"/>
  <c r="G812" i="8"/>
  <c r="G809" i="8"/>
  <c r="G806" i="8"/>
  <c r="G803" i="8"/>
  <c r="G800" i="8"/>
  <c r="G923" i="8"/>
  <c r="G901" i="8"/>
  <c r="G887" i="8"/>
  <c r="G975" i="8"/>
  <c r="G951" i="8"/>
  <c r="G976" i="8"/>
  <c r="G966" i="8"/>
  <c r="G922" i="8"/>
  <c r="G952" i="8"/>
  <c r="G912" i="8"/>
  <c r="G938" i="8"/>
  <c r="G929" i="8"/>
  <c r="G927" i="8"/>
  <c r="G979" i="8"/>
  <c r="G990" i="8"/>
  <c r="G926" i="8"/>
  <c r="G911" i="8"/>
  <c r="G909" i="8"/>
  <c r="G899" i="8"/>
  <c r="G878" i="8"/>
  <c r="G874" i="8"/>
  <c r="G808" i="8"/>
  <c r="G801" i="8"/>
  <c r="G933" i="8"/>
  <c r="G916" i="8"/>
  <c r="G915" i="8"/>
  <c r="G908" i="8"/>
  <c r="G898" i="8"/>
  <c r="G889" i="8"/>
  <c r="G882" i="8"/>
  <c r="G843" i="8"/>
  <c r="G831" i="8"/>
  <c r="G969" i="8"/>
  <c r="G955" i="8"/>
  <c r="G902" i="8"/>
  <c r="G891" i="8"/>
  <c r="G884" i="8"/>
  <c r="G863" i="8"/>
  <c r="G940" i="8"/>
  <c r="G935" i="8"/>
  <c r="G913" i="8"/>
  <c r="G883" i="8"/>
  <c r="Z883" i="8" s="1"/>
  <c r="G871" i="8"/>
  <c r="G841" i="8"/>
  <c r="G907" i="8"/>
  <c r="G900" i="8"/>
  <c r="G886" i="8"/>
  <c r="G869" i="8"/>
  <c r="Z869" i="8" s="1"/>
  <c r="G855" i="8"/>
  <c r="G822" i="8"/>
  <c r="G819" i="8"/>
  <c r="G868" i="8"/>
  <c r="Z868" i="8" s="1"/>
  <c r="G918" i="8"/>
  <c r="G942" i="8"/>
  <c r="Z942" i="8" s="1"/>
  <c r="G895" i="8"/>
  <c r="G867" i="8"/>
  <c r="G956" i="8"/>
  <c r="G925" i="8"/>
  <c r="G890" i="8"/>
  <c r="G930" i="8"/>
  <c r="G804" i="8"/>
  <c r="G798" i="8"/>
  <c r="Z798" i="8" s="1"/>
  <c r="G796" i="8"/>
  <c r="G794" i="8"/>
  <c r="G771" i="8"/>
  <c r="G764" i="8"/>
  <c r="G757" i="8"/>
  <c r="G752" i="8"/>
  <c r="G749" i="8"/>
  <c r="G746" i="8"/>
  <c r="G743" i="8"/>
  <c r="G740" i="8"/>
  <c r="G737" i="8"/>
  <c r="G734" i="8"/>
  <c r="Z734" i="8" s="1"/>
  <c r="G731" i="8"/>
  <c r="G728" i="8"/>
  <c r="G725" i="8"/>
  <c r="G722" i="8"/>
  <c r="G719" i="8"/>
  <c r="Z719" i="8" s="1"/>
  <c r="G716" i="8"/>
  <c r="G713" i="8"/>
  <c r="G710" i="8"/>
  <c r="G707" i="8"/>
  <c r="Z707" i="8" s="1"/>
  <c r="G971" i="8"/>
  <c r="G873" i="8"/>
  <c r="G864" i="8"/>
  <c r="G853" i="8"/>
  <c r="G834" i="8"/>
  <c r="G816" i="8"/>
  <c r="G811" i="8"/>
  <c r="G958" i="8"/>
  <c r="G919" i="8"/>
  <c r="G872" i="8"/>
  <c r="G828" i="8"/>
  <c r="G817" i="8"/>
  <c r="G905" i="8"/>
  <c r="G846" i="8"/>
  <c r="G823" i="8"/>
  <c r="G991" i="8"/>
  <c r="G903" i="8"/>
  <c r="G835" i="8"/>
  <c r="G787" i="8"/>
  <c r="G780" i="8"/>
  <c r="G776" i="8"/>
  <c r="G768" i="8"/>
  <c r="G759" i="8"/>
  <c r="G741" i="8"/>
  <c r="G714" i="8"/>
  <c r="G888" i="8"/>
  <c r="G765" i="8"/>
  <c r="G756" i="8"/>
  <c r="G736" i="8"/>
  <c r="G700" i="8"/>
  <c r="G810" i="8"/>
  <c r="G788" i="8"/>
  <c r="G781" i="8"/>
  <c r="G763" i="8"/>
  <c r="G754" i="8"/>
  <c r="G727" i="8"/>
  <c r="G875" i="8"/>
  <c r="G866" i="8"/>
  <c r="G861" i="8"/>
  <c r="G840" i="8"/>
  <c r="G744" i="8"/>
  <c r="G717" i="8"/>
  <c r="G877" i="8"/>
  <c r="G850" i="8"/>
  <c r="Z850" i="8" s="1"/>
  <c r="G820" i="8"/>
  <c r="G814" i="8"/>
  <c r="G799" i="8"/>
  <c r="G791" i="8"/>
  <c r="Z791" i="8" s="1"/>
  <c r="G739" i="8"/>
  <c r="G910" i="8"/>
  <c r="G795" i="8"/>
  <c r="G793" i="8"/>
  <c r="G732" i="8"/>
  <c r="G708" i="8"/>
  <c r="G687" i="8"/>
  <c r="G685" i="8"/>
  <c r="G683" i="8"/>
  <c r="G660" i="8"/>
  <c r="G658" i="8"/>
  <c r="G656" i="8"/>
  <c r="G638" i="8"/>
  <c r="G633" i="8"/>
  <c r="Z633" i="8" s="1"/>
  <c r="G792" i="8"/>
  <c r="G786" i="8"/>
  <c r="G704" i="8"/>
  <c r="G701" i="8"/>
  <c r="G643" i="8"/>
  <c r="G783" i="8"/>
  <c r="G745" i="8"/>
  <c r="G730" i="8"/>
  <c r="G729" i="8"/>
  <c r="G681" i="8"/>
  <c r="G679" i="8"/>
  <c r="G677" i="8"/>
  <c r="G654" i="8"/>
  <c r="G652" i="8"/>
  <c r="G650" i="8"/>
  <c r="G626" i="8"/>
  <c r="G621" i="8"/>
  <c r="G618" i="8"/>
  <c r="G615" i="8"/>
  <c r="G906" i="8"/>
  <c r="G876" i="8"/>
  <c r="G777" i="8"/>
  <c r="G748" i="8"/>
  <c r="G735" i="8"/>
  <c r="G697" i="8"/>
  <c r="G695" i="8"/>
  <c r="G672" i="8"/>
  <c r="G670" i="8"/>
  <c r="G832" i="8"/>
  <c r="G829" i="8"/>
  <c r="G826" i="8"/>
  <c r="G813" i="8"/>
  <c r="G859" i="8"/>
  <c r="G726" i="8"/>
  <c r="G721" i="8"/>
  <c r="G711" i="8"/>
  <c r="G709" i="8"/>
  <c r="G702" i="8"/>
  <c r="G678" i="8"/>
  <c r="G636" i="8"/>
  <c r="G607" i="8"/>
  <c r="G605" i="8"/>
  <c r="G603" i="8"/>
  <c r="Z603" i="8" s="1"/>
  <c r="G592" i="8"/>
  <c r="G760" i="8"/>
  <c r="G691" i="8"/>
  <c r="G682" i="8"/>
  <c r="G639" i="8"/>
  <c r="Z639" i="8" s="1"/>
  <c r="G622" i="8"/>
  <c r="G582" i="8"/>
  <c r="G579" i="8"/>
  <c r="G576" i="8"/>
  <c r="G573" i="8"/>
  <c r="G570" i="8"/>
  <c r="G567" i="8"/>
  <c r="G564" i="8"/>
  <c r="Z564" i="8" s="1"/>
  <c r="G561" i="8"/>
  <c r="G558" i="8"/>
  <c r="G555" i="8"/>
  <c r="G552" i="8"/>
  <c r="G549" i="8"/>
  <c r="G546" i="8"/>
  <c r="G543" i="8"/>
  <c r="G540" i="8"/>
  <c r="G537" i="8"/>
  <c r="G534" i="8"/>
  <c r="Z534" i="8" s="1"/>
  <c r="G531" i="8"/>
  <c r="G778" i="8"/>
  <c r="G774" i="8"/>
  <c r="G758" i="8"/>
  <c r="G692" i="8"/>
  <c r="G669" i="8"/>
  <c r="G637" i="8"/>
  <c r="G631" i="8"/>
  <c r="G584" i="8"/>
  <c r="G767" i="8"/>
  <c r="G705" i="8"/>
  <c r="G696" i="8"/>
  <c r="G634" i="8"/>
  <c r="G755" i="8"/>
  <c r="G703" i="8"/>
  <c r="G673" i="8"/>
  <c r="G659" i="8"/>
  <c r="Z659" i="8" s="1"/>
  <c r="G648" i="8"/>
  <c r="Z648" i="8" s="1"/>
  <c r="G645" i="8"/>
  <c r="G790" i="8"/>
  <c r="G686" i="8"/>
  <c r="G627" i="8"/>
  <c r="G613" i="8"/>
  <c r="G606" i="8"/>
  <c r="G522" i="8"/>
  <c r="G517" i="8"/>
  <c r="G920" i="8"/>
  <c r="G625" i="8"/>
  <c r="G624" i="8"/>
  <c r="G838" i="8"/>
  <c r="G761" i="8"/>
  <c r="G751" i="8"/>
  <c r="G712" i="8"/>
  <c r="G609" i="8"/>
  <c r="Z609" i="8" s="1"/>
  <c r="G596" i="8"/>
  <c r="G593" i="8"/>
  <c r="G860" i="8"/>
  <c r="G706" i="8"/>
  <c r="G699" i="8"/>
  <c r="G675" i="8"/>
  <c r="G632" i="8"/>
  <c r="G630" i="8"/>
  <c r="G591" i="8"/>
  <c r="G583" i="8"/>
  <c r="G879" i="8"/>
  <c r="G865" i="8"/>
  <c r="G805" i="8"/>
  <c r="G770" i="8"/>
  <c r="G750" i="8"/>
  <c r="G747" i="8"/>
  <c r="G715" i="8"/>
  <c r="G629" i="8"/>
  <c r="G614" i="8"/>
  <c r="G600" i="8"/>
  <c r="G772" i="8"/>
  <c r="G720" i="8"/>
  <c r="G653" i="8"/>
  <c r="G623" i="8"/>
  <c r="G514" i="8"/>
  <c r="G507" i="8"/>
  <c r="G825" i="8"/>
  <c r="G641" i="8"/>
  <c r="G640" i="8"/>
  <c r="G604" i="8"/>
  <c r="G529" i="8"/>
  <c r="G904" i="8"/>
  <c r="G782" i="8"/>
  <c r="G559" i="8"/>
  <c r="G551" i="8"/>
  <c r="G547" i="8"/>
  <c r="G512" i="8"/>
  <c r="G953" i="8"/>
  <c r="G738" i="8"/>
  <c r="G718" i="8"/>
  <c r="G690" i="8"/>
  <c r="G897" i="8"/>
  <c r="G773" i="8"/>
  <c r="G663" i="8"/>
  <c r="G896" i="8"/>
  <c r="G849" i="8"/>
  <c r="G664" i="8"/>
  <c r="G651" i="8"/>
  <c r="G610" i="8"/>
  <c r="G601" i="8"/>
  <c r="G581" i="8"/>
  <c r="G553" i="8"/>
  <c r="G524" i="8"/>
  <c r="G880" i="8"/>
  <c r="G766" i="8"/>
  <c r="G688" i="8"/>
  <c r="G611" i="8"/>
  <c r="G602" i="8"/>
  <c r="G585" i="8"/>
  <c r="G577" i="8"/>
  <c r="G574" i="8"/>
  <c r="G572" i="8"/>
  <c r="G550" i="8"/>
  <c r="G541" i="8"/>
  <c r="G847" i="8"/>
  <c r="G693" i="8"/>
  <c r="G852" i="8"/>
  <c r="G807" i="8"/>
  <c r="G769" i="8"/>
  <c r="G931" i="8"/>
  <c r="G694" i="8"/>
  <c r="G661" i="8"/>
  <c r="G655" i="8"/>
  <c r="G642" i="8"/>
  <c r="G617" i="8"/>
  <c r="G599" i="8"/>
  <c r="G689" i="8"/>
  <c r="G563" i="8"/>
  <c r="G521" i="8"/>
  <c r="G477" i="8"/>
  <c r="G470" i="8"/>
  <c r="Z470" i="8" s="1"/>
  <c r="G893" i="8"/>
  <c r="G628" i="8"/>
  <c r="G619" i="8"/>
  <c r="G578" i="8"/>
  <c r="G513" i="8"/>
  <c r="G666" i="8"/>
  <c r="G528" i="8"/>
  <c r="G520" i="8"/>
  <c r="Z520" i="8" s="1"/>
  <c r="G516" i="8"/>
  <c r="G509" i="8"/>
  <c r="G753" i="8"/>
  <c r="G668" i="8"/>
  <c r="G575" i="8"/>
  <c r="G562" i="8"/>
  <c r="G532" i="8"/>
  <c r="G523" i="8"/>
  <c r="G503" i="8"/>
  <c r="G479" i="8"/>
  <c r="G462" i="8"/>
  <c r="G459" i="8"/>
  <c r="G456" i="8"/>
  <c r="G453" i="8"/>
  <c r="G450" i="8"/>
  <c r="G447" i="8"/>
  <c r="G444" i="8"/>
  <c r="G441" i="8"/>
  <c r="G789" i="8"/>
  <c r="G733" i="8"/>
  <c r="G587" i="8"/>
  <c r="G473" i="8"/>
  <c r="G445" i="8"/>
  <c r="G435" i="8"/>
  <c r="G408" i="8"/>
  <c r="G381" i="8"/>
  <c r="G742" i="8"/>
  <c r="G662" i="8"/>
  <c r="G569" i="8"/>
  <c r="G535" i="8"/>
  <c r="G527" i="8"/>
  <c r="G518" i="8"/>
  <c r="G511" i="8"/>
  <c r="G501" i="8"/>
  <c r="G491" i="8"/>
  <c r="G465" i="8"/>
  <c r="G442" i="8"/>
  <c r="G440" i="8"/>
  <c r="Z440" i="8" s="1"/>
  <c r="G418" i="8"/>
  <c r="G413" i="8"/>
  <c r="G391" i="8"/>
  <c r="G386" i="8"/>
  <c r="G364" i="8"/>
  <c r="G684" i="8"/>
  <c r="G598" i="8"/>
  <c r="G590" i="8"/>
  <c r="Z590" i="8" s="1"/>
  <c r="G515" i="8"/>
  <c r="G500" i="8"/>
  <c r="G481" i="8"/>
  <c r="G423" i="8"/>
  <c r="Z423" i="8" s="1"/>
  <c r="G396" i="8"/>
  <c r="G369" i="8"/>
  <c r="G671" i="8"/>
  <c r="G620" i="8"/>
  <c r="G539" i="8"/>
  <c r="G506" i="8"/>
  <c r="G497" i="8"/>
  <c r="G488" i="8"/>
  <c r="G483" i="8"/>
  <c r="G482" i="8"/>
  <c r="Z482" i="8" s="1"/>
  <c r="G466" i="8"/>
  <c r="G457" i="8"/>
  <c r="G446" i="8"/>
  <c r="G432" i="8"/>
  <c r="G565" i="8"/>
  <c r="G556" i="8"/>
  <c r="G504" i="8"/>
  <c r="G492" i="8"/>
  <c r="G454" i="8"/>
  <c r="Z454" i="8" s="1"/>
  <c r="G443" i="8"/>
  <c r="G437" i="8"/>
  <c r="G415" i="8"/>
  <c r="G410" i="8"/>
  <c r="G388" i="8"/>
  <c r="G383" i="8"/>
  <c r="G580" i="8"/>
  <c r="G560" i="8"/>
  <c r="G519" i="8"/>
  <c r="G502" i="8"/>
  <c r="G676" i="8"/>
  <c r="G390" i="8"/>
  <c r="G308" i="8"/>
  <c r="Z308" i="8" s="1"/>
  <c r="G303" i="8"/>
  <c r="G300" i="8"/>
  <c r="G297" i="8"/>
  <c r="G294" i="8"/>
  <c r="G291" i="8"/>
  <c r="G288" i="8"/>
  <c r="Z288" i="8" s="1"/>
  <c r="G285" i="8"/>
  <c r="G282" i="8"/>
  <c r="G279" i="8"/>
  <c r="G276" i="8"/>
  <c r="G452" i="8"/>
  <c r="G451" i="8"/>
  <c r="Z451" i="8" s="1"/>
  <c r="G439" i="8"/>
  <c r="G419" i="8"/>
  <c r="G405" i="8"/>
  <c r="G401" i="8"/>
  <c r="G376" i="8"/>
  <c r="G372" i="8"/>
  <c r="G321" i="8"/>
  <c r="G319" i="8"/>
  <c r="G317" i="8"/>
  <c r="G785" i="8"/>
  <c r="G779" i="8"/>
  <c r="G657" i="8"/>
  <c r="G649" i="8"/>
  <c r="G647" i="8"/>
  <c r="G544" i="8"/>
  <c r="G525" i="8"/>
  <c r="G510" i="8"/>
  <c r="G426" i="8"/>
  <c r="G397" i="8"/>
  <c r="G393" i="8"/>
  <c r="G379" i="8"/>
  <c r="G356" i="8"/>
  <c r="G354" i="8"/>
  <c r="G347" i="8"/>
  <c r="Z347" i="8" s="1"/>
  <c r="G345" i="8"/>
  <c r="G338" i="8"/>
  <c r="Z338" i="8" s="1"/>
  <c r="G336" i="8"/>
  <c r="G329" i="8"/>
  <c r="Z329" i="8" s="1"/>
  <c r="G327" i="8"/>
  <c r="Z327" i="8" s="1"/>
  <c r="G881" i="8"/>
  <c r="G588" i="8"/>
  <c r="G495" i="8"/>
  <c r="G478" i="8"/>
  <c r="G436" i="8"/>
  <c r="G416" i="8"/>
  <c r="G394" i="8"/>
  <c r="Z394" i="8" s="1"/>
  <c r="G377" i="8"/>
  <c r="G370" i="8"/>
  <c r="G359" i="8"/>
  <c r="G357" i="8"/>
  <c r="G350" i="8"/>
  <c r="G348" i="8"/>
  <c r="G341" i="8"/>
  <c r="G339" i="8"/>
  <c r="G332" i="8"/>
  <c r="G330" i="8"/>
  <c r="G608" i="8"/>
  <c r="G455" i="8"/>
  <c r="G373" i="8"/>
  <c r="G310" i="8"/>
  <c r="G802" i="8"/>
  <c r="G586" i="8"/>
  <c r="G508" i="8"/>
  <c r="G431" i="8"/>
  <c r="G409" i="8"/>
  <c r="G402" i="8"/>
  <c r="G398" i="8"/>
  <c r="G387" i="8"/>
  <c r="G635" i="8"/>
  <c r="G589" i="8"/>
  <c r="G545" i="8"/>
  <c r="G464" i="8"/>
  <c r="G424" i="8"/>
  <c r="G392" i="8"/>
  <c r="G346" i="8"/>
  <c r="G335" i="8"/>
  <c r="G316" i="8"/>
  <c r="G311" i="8"/>
  <c r="G784" i="8"/>
  <c r="G568" i="8"/>
  <c r="G526" i="8"/>
  <c r="G493" i="8"/>
  <c r="G428" i="8"/>
  <c r="G427" i="8"/>
  <c r="G411" i="8"/>
  <c r="G406" i="8"/>
  <c r="Z406" i="8" s="1"/>
  <c r="G374" i="8"/>
  <c r="G301" i="8"/>
  <c r="G296" i="8"/>
  <c r="G283" i="8"/>
  <c r="G278" i="8"/>
  <c r="G272" i="8"/>
  <c r="G269" i="8"/>
  <c r="G266" i="8"/>
  <c r="G263" i="8"/>
  <c r="G260" i="8"/>
  <c r="G257" i="8"/>
  <c r="G254" i="8"/>
  <c r="G251" i="8"/>
  <c r="G248" i="8"/>
  <c r="G245" i="8"/>
  <c r="G242" i="8"/>
  <c r="G239" i="8"/>
  <c r="G236" i="8"/>
  <c r="G233" i="8"/>
  <c r="G230" i="8"/>
  <c r="G227" i="8"/>
  <c r="G224" i="8"/>
  <c r="G221" i="8"/>
  <c r="G218" i="8"/>
  <c r="G215" i="8"/>
  <c r="G212" i="8"/>
  <c r="G209" i="8"/>
  <c r="G206" i="8"/>
  <c r="G203" i="8"/>
  <c r="G200" i="8"/>
  <c r="G197" i="8"/>
  <c r="G194" i="8"/>
  <c r="G191" i="8"/>
  <c r="G188" i="8"/>
  <c r="G185" i="8"/>
  <c r="G182" i="8"/>
  <c r="G179" i="8"/>
  <c r="G176" i="8"/>
  <c r="G173" i="8"/>
  <c r="Z173" i="8" s="1"/>
  <c r="G170" i="8"/>
  <c r="G167" i="8"/>
  <c r="G164" i="8"/>
  <c r="G161" i="8"/>
  <c r="G158" i="8"/>
  <c r="G155" i="8"/>
  <c r="G152" i="8"/>
  <c r="G149" i="8"/>
  <c r="Z149" i="8" s="1"/>
  <c r="G146" i="8"/>
  <c r="G143" i="8"/>
  <c r="G674" i="8"/>
  <c r="G597" i="8"/>
  <c r="G538" i="8"/>
  <c r="G425" i="8"/>
  <c r="G355" i="8"/>
  <c r="G344" i="8"/>
  <c r="G325" i="8"/>
  <c r="G304" i="8"/>
  <c r="G856" i="8"/>
  <c r="G566" i="8"/>
  <c r="G490" i="8"/>
  <c r="G322" i="8"/>
  <c r="G305" i="8"/>
  <c r="G533" i="8"/>
  <c r="G475" i="8"/>
  <c r="G403" i="8"/>
  <c r="G375" i="8"/>
  <c r="G360" i="8"/>
  <c r="G349" i="8"/>
  <c r="G273" i="8"/>
  <c r="G235" i="8"/>
  <c r="G219" i="8"/>
  <c r="G190" i="8"/>
  <c r="G128" i="8"/>
  <c r="G123" i="8"/>
  <c r="G120" i="8"/>
  <c r="G117" i="8"/>
  <c r="G114" i="8"/>
  <c r="G111" i="8"/>
  <c r="G108" i="8"/>
  <c r="G105" i="8"/>
  <c r="G102" i="8"/>
  <c r="Z102" i="8" s="1"/>
  <c r="G99" i="8"/>
  <c r="G96" i="8"/>
  <c r="G93" i="8"/>
  <c r="G90" i="8"/>
  <c r="G87" i="8"/>
  <c r="G84" i="8"/>
  <c r="G81" i="8"/>
  <c r="G78" i="8"/>
  <c r="G75" i="8"/>
  <c r="G72" i="8"/>
  <c r="G69" i="8"/>
  <c r="G66" i="8"/>
  <c r="G63" i="8"/>
  <c r="G60" i="8"/>
  <c r="G724" i="8"/>
  <c r="G594" i="8"/>
  <c r="G460" i="8"/>
  <c r="G404" i="8"/>
  <c r="G361" i="8"/>
  <c r="G309" i="8"/>
  <c r="G238" i="8"/>
  <c r="G222" i="8"/>
  <c r="G180" i="8"/>
  <c r="G133" i="8"/>
  <c r="G499" i="8"/>
  <c r="G496" i="8"/>
  <c r="Z496" i="8" s="1"/>
  <c r="G485" i="8"/>
  <c r="G307" i="8"/>
  <c r="G295" i="8"/>
  <c r="G287" i="8"/>
  <c r="G241" i="8"/>
  <c r="G225" i="8"/>
  <c r="G175" i="8"/>
  <c r="G138" i="8"/>
  <c r="G723" i="8"/>
  <c r="G762" i="8"/>
  <c r="G797" i="8"/>
  <c r="G449" i="8"/>
  <c r="G399" i="8"/>
  <c r="G340" i="8"/>
  <c r="G328" i="8"/>
  <c r="G324" i="8"/>
  <c r="G323" i="8"/>
  <c r="G312" i="8"/>
  <c r="G298" i="8"/>
  <c r="Z298" i="8" s="1"/>
  <c r="G281" i="8"/>
  <c r="G264" i="8"/>
  <c r="G226" i="8"/>
  <c r="G210" i="8"/>
  <c r="G183" i="8"/>
  <c r="G130" i="8"/>
  <c r="G505" i="8"/>
  <c r="G430" i="8"/>
  <c r="G395" i="8"/>
  <c r="G380" i="8"/>
  <c r="G289" i="8"/>
  <c r="G267" i="8"/>
  <c r="G229" i="8"/>
  <c r="G213" i="8"/>
  <c r="G178" i="8"/>
  <c r="Z178" i="8" s="1"/>
  <c r="G775" i="8"/>
  <c r="G557" i="8"/>
  <c r="G480" i="8"/>
  <c r="G472" i="8"/>
  <c r="G467" i="8"/>
  <c r="G494" i="8"/>
  <c r="G487" i="8"/>
  <c r="G438" i="8"/>
  <c r="G318" i="8"/>
  <c r="G284" i="8"/>
  <c r="G163" i="8"/>
  <c r="G61" i="8"/>
  <c r="G421" i="8"/>
  <c r="G366" i="8"/>
  <c r="G363" i="8"/>
  <c r="G314" i="8"/>
  <c r="G189" i="8"/>
  <c r="G174" i="8"/>
  <c r="G140" i="8"/>
  <c r="G126" i="8"/>
  <c r="G59" i="8"/>
  <c r="G56" i="8"/>
  <c r="G53" i="8"/>
  <c r="G50" i="8"/>
  <c r="G47" i="8"/>
  <c r="G44" i="8"/>
  <c r="Z44" i="8" s="1"/>
  <c r="G41" i="8"/>
  <c r="G38" i="8"/>
  <c r="G35" i="8"/>
  <c r="G32" i="8"/>
  <c r="G29" i="8"/>
  <c r="Z29" i="8" s="1"/>
  <c r="G22" i="8"/>
  <c r="Z22" i="8" s="1"/>
  <c r="G463" i="8"/>
  <c r="G461" i="8"/>
  <c r="G384" i="8"/>
  <c r="G378" i="8"/>
  <c r="G156" i="8"/>
  <c r="G150" i="8"/>
  <c r="G115" i="8"/>
  <c r="G110" i="8"/>
  <c r="G97" i="8"/>
  <c r="G542" i="8"/>
  <c r="G469" i="8"/>
  <c r="G343" i="8"/>
  <c r="G286" i="8"/>
  <c r="Z286" i="8" s="1"/>
  <c r="G187" i="8"/>
  <c r="G136" i="8"/>
  <c r="G644" i="8"/>
  <c r="G646" i="8"/>
  <c r="G612" i="8"/>
  <c r="G680" i="8"/>
  <c r="G389" i="8"/>
  <c r="G353" i="8"/>
  <c r="G352" i="8"/>
  <c r="G334" i="8"/>
  <c r="G331" i="8"/>
  <c r="G151" i="8"/>
  <c r="G134" i="8"/>
  <c r="Z134" i="8" s="1"/>
  <c r="G498" i="8"/>
  <c r="G471" i="8"/>
  <c r="G433" i="8"/>
  <c r="G365" i="8"/>
  <c r="G342" i="8"/>
  <c r="G313" i="8"/>
  <c r="G293" i="8"/>
  <c r="G192" i="8"/>
  <c r="Z192" i="8" s="1"/>
  <c r="G177" i="8"/>
  <c r="G157" i="8"/>
  <c r="G24" i="8"/>
  <c r="Q55" i="8"/>
  <c r="F56" i="8"/>
  <c r="F62" i="8"/>
  <c r="G67" i="8"/>
  <c r="H72" i="8"/>
  <c r="S72" i="8" s="1"/>
  <c r="H77" i="8"/>
  <c r="S77" i="8" s="1"/>
  <c r="O81" i="8"/>
  <c r="F83" i="8"/>
  <c r="J119" i="8"/>
  <c r="H122" i="8"/>
  <c r="S122" i="8" s="1"/>
  <c r="G129" i="8"/>
  <c r="H130" i="8"/>
  <c r="S130" i="8" s="1"/>
  <c r="F131" i="8"/>
  <c r="H132" i="8"/>
  <c r="S132" i="8" s="1"/>
  <c r="G135" i="8"/>
  <c r="F139" i="8"/>
  <c r="G142" i="8"/>
  <c r="O152" i="8"/>
  <c r="J172" i="8"/>
  <c r="J183" i="8"/>
  <c r="L188" i="8"/>
  <c r="F201" i="8"/>
  <c r="H202" i="8"/>
  <c r="S202" i="8" s="1"/>
  <c r="J206" i="8"/>
  <c r="J210" i="8"/>
  <c r="J218" i="8"/>
  <c r="O221" i="8"/>
  <c r="R221" i="8"/>
  <c r="Q221" i="8"/>
  <c r="G231" i="8"/>
  <c r="Q235" i="8"/>
  <c r="P235" i="8"/>
  <c r="O235" i="8"/>
  <c r="F237" i="8"/>
  <c r="G240" i="8"/>
  <c r="F243" i="8"/>
  <c r="F246" i="8"/>
  <c r="H250" i="8"/>
  <c r="S250" i="8" s="1"/>
  <c r="O254" i="8"/>
  <c r="G261" i="8"/>
  <c r="G265" i="8"/>
  <c r="J278" i="8"/>
  <c r="J281" i="8"/>
  <c r="G299" i="8"/>
  <c r="Z299" i="8" s="1"/>
  <c r="F302" i="8"/>
  <c r="Q305" i="8"/>
  <c r="M314" i="8"/>
  <c r="H316" i="8"/>
  <c r="S316" i="8" s="1"/>
  <c r="G333" i="8"/>
  <c r="P345" i="8"/>
  <c r="R345" i="8"/>
  <c r="Z345" i="8" s="1"/>
  <c r="O382" i="8"/>
  <c r="R382" i="8"/>
  <c r="P382" i="8"/>
  <c r="Q382" i="8"/>
  <c r="O399" i="8"/>
  <c r="K439" i="8"/>
  <c r="J441" i="8"/>
  <c r="J464" i="8"/>
  <c r="J468" i="8"/>
  <c r="J533" i="8"/>
  <c r="R581" i="8"/>
  <c r="O581" i="8"/>
  <c r="M684" i="8"/>
  <c r="H989" i="8"/>
  <c r="S989" i="8" s="1"/>
  <c r="H982" i="8"/>
  <c r="S982" i="8" s="1"/>
  <c r="H1008" i="8"/>
  <c r="V1008" i="8" s="1"/>
  <c r="H1001" i="8"/>
  <c r="S1001" i="8" s="1"/>
  <c r="H994" i="8"/>
  <c r="S994" i="8" s="1"/>
  <c r="H987" i="8"/>
  <c r="S987" i="8" s="1"/>
  <c r="H1010" i="8"/>
  <c r="H1009" i="8"/>
  <c r="H986" i="8"/>
  <c r="S986" i="8" s="1"/>
  <c r="H991" i="8"/>
  <c r="S991" i="8" s="1"/>
  <c r="H963" i="8"/>
  <c r="S963" i="8" s="1"/>
  <c r="H993" i="8"/>
  <c r="H978" i="8"/>
  <c r="S978" i="8" s="1"/>
  <c r="H1000" i="8"/>
  <c r="H992" i="8"/>
  <c r="H944" i="8"/>
  <c r="V944" i="8" s="1"/>
  <c r="H999" i="8"/>
  <c r="S999" i="8" s="1"/>
  <c r="H973" i="8"/>
  <c r="S973" i="8" s="1"/>
  <c r="H1011" i="8"/>
  <c r="S1011" i="8" s="1"/>
  <c r="H968" i="8"/>
  <c r="S968" i="8" s="1"/>
  <c r="H959" i="8"/>
  <c r="S959" i="8" s="1"/>
  <c r="H977" i="8"/>
  <c r="H972" i="8"/>
  <c r="S972" i="8" s="1"/>
  <c r="H948" i="8"/>
  <c r="S948" i="8" s="1"/>
  <c r="H946" i="8"/>
  <c r="H954" i="8"/>
  <c r="S954" i="8" s="1"/>
  <c r="H965" i="8"/>
  <c r="S965" i="8" s="1"/>
  <c r="H962" i="8"/>
  <c r="S962" i="8" s="1"/>
  <c r="H960" i="8"/>
  <c r="H950" i="8"/>
  <c r="H945" i="8"/>
  <c r="H1005" i="8"/>
  <c r="S1005" i="8" s="1"/>
  <c r="H964" i="8"/>
  <c r="S964" i="8" s="1"/>
  <c r="H961" i="8"/>
  <c r="S961" i="8" s="1"/>
  <c r="H930" i="8"/>
  <c r="S930" i="8" s="1"/>
  <c r="H925" i="8"/>
  <c r="S925" i="8" s="1"/>
  <c r="H922" i="8"/>
  <c r="U922" i="8" s="1"/>
  <c r="H919" i="8"/>
  <c r="S919" i="8" s="1"/>
  <c r="H916" i="8"/>
  <c r="S916" i="8" s="1"/>
  <c r="H913" i="8"/>
  <c r="S913" i="8" s="1"/>
  <c r="H910" i="8"/>
  <c r="S910" i="8" s="1"/>
  <c r="H907" i="8"/>
  <c r="S907" i="8" s="1"/>
  <c r="H904" i="8"/>
  <c r="S904" i="8" s="1"/>
  <c r="H901" i="8"/>
  <c r="S901" i="8" s="1"/>
  <c r="H898" i="8"/>
  <c r="S898" i="8" s="1"/>
  <c r="H895" i="8"/>
  <c r="S895" i="8" s="1"/>
  <c r="H892" i="8"/>
  <c r="U892" i="8" s="1"/>
  <c r="H889" i="8"/>
  <c r="H886" i="8"/>
  <c r="S886" i="8" s="1"/>
  <c r="H883" i="8"/>
  <c r="S883" i="8" s="1"/>
  <c r="H880" i="8"/>
  <c r="S880" i="8" s="1"/>
  <c r="H877" i="8"/>
  <c r="U877" i="8" s="1"/>
  <c r="H874" i="8"/>
  <c r="T874" i="8" s="1"/>
  <c r="H871" i="8"/>
  <c r="S871" i="8" s="1"/>
  <c r="H868" i="8"/>
  <c r="W868" i="8" s="1"/>
  <c r="H865" i="8"/>
  <c r="S865" i="8" s="1"/>
  <c r="H862" i="8"/>
  <c r="W862" i="8" s="1"/>
  <c r="H859" i="8"/>
  <c r="S859" i="8" s="1"/>
  <c r="H979" i="8"/>
  <c r="S979" i="8" s="1"/>
  <c r="H949" i="8"/>
  <c r="U949" i="8" s="1"/>
  <c r="H974" i="8"/>
  <c r="S974" i="8" s="1"/>
  <c r="H1003" i="8"/>
  <c r="S1003" i="8" s="1"/>
  <c r="H953" i="8"/>
  <c r="S953" i="8" s="1"/>
  <c r="H952" i="8"/>
  <c r="S952" i="8" s="1"/>
  <c r="H941" i="8"/>
  <c r="H933" i="8"/>
  <c r="H906" i="8"/>
  <c r="H899" i="8"/>
  <c r="H867" i="8"/>
  <c r="S867" i="8" s="1"/>
  <c r="H980" i="8"/>
  <c r="S980" i="8" s="1"/>
  <c r="H955" i="8"/>
  <c r="S955" i="8" s="1"/>
  <c r="H891" i="8"/>
  <c r="S891" i="8" s="1"/>
  <c r="H884" i="8"/>
  <c r="S884" i="8" s="1"/>
  <c r="H995" i="8"/>
  <c r="S995" i="8" s="1"/>
  <c r="H984" i="8"/>
  <c r="S984" i="8" s="1"/>
  <c r="H928" i="8"/>
  <c r="S928" i="8" s="1"/>
  <c r="H981" i="8"/>
  <c r="S981" i="8" s="1"/>
  <c r="H943" i="8"/>
  <c r="W943" i="8" s="1"/>
  <c r="H937" i="8"/>
  <c r="S937" i="8" s="1"/>
  <c r="H909" i="8"/>
  <c r="S909" i="8" s="1"/>
  <c r="H985" i="8"/>
  <c r="S985" i="8" s="1"/>
  <c r="H957" i="8"/>
  <c r="S957" i="8" s="1"/>
  <c r="H947" i="8"/>
  <c r="T947" i="8" s="1"/>
  <c r="H942" i="8"/>
  <c r="H931" i="8"/>
  <c r="H923" i="8"/>
  <c r="S923" i="8" s="1"/>
  <c r="H1006" i="8"/>
  <c r="H976" i="8"/>
  <c r="H966" i="8"/>
  <c r="H988" i="8"/>
  <c r="S988" i="8" s="1"/>
  <c r="H924" i="8"/>
  <c r="S924" i="8" s="1"/>
  <c r="H887" i="8"/>
  <c r="S887" i="8" s="1"/>
  <c r="H830" i="8"/>
  <c r="S830" i="8" s="1"/>
  <c r="H975" i="8"/>
  <c r="S975" i="8" s="1"/>
  <c r="H951" i="8"/>
  <c r="S951" i="8" s="1"/>
  <c r="H875" i="8"/>
  <c r="S875" i="8" s="1"/>
  <c r="H856" i="8"/>
  <c r="S856" i="8" s="1"/>
  <c r="H849" i="8"/>
  <c r="S849" i="8" s="1"/>
  <c r="H1002" i="8"/>
  <c r="S1002" i="8" s="1"/>
  <c r="H997" i="8"/>
  <c r="S997" i="8" s="1"/>
  <c r="H935" i="8"/>
  <c r="H990" i="8"/>
  <c r="H939" i="8"/>
  <c r="H926" i="8"/>
  <c r="S926" i="8" s="1"/>
  <c r="H996" i="8"/>
  <c r="S996" i="8" s="1"/>
  <c r="H938" i="8"/>
  <c r="S938" i="8" s="1"/>
  <c r="H915" i="8"/>
  <c r="S915" i="8" s="1"/>
  <c r="H908" i="8"/>
  <c r="S908" i="8" s="1"/>
  <c r="H882" i="8"/>
  <c r="S882" i="8" s="1"/>
  <c r="H843" i="8"/>
  <c r="S843" i="8" s="1"/>
  <c r="H836" i="8"/>
  <c r="S836" i="8" s="1"/>
  <c r="H831" i="8"/>
  <c r="S831" i="8" s="1"/>
  <c r="H970" i="8"/>
  <c r="S970" i="8" s="1"/>
  <c r="H870" i="8"/>
  <c r="S870" i="8" s="1"/>
  <c r="H850" i="8"/>
  <c r="W850" i="8" s="1"/>
  <c r="H813" i="8"/>
  <c r="S813" i="8" s="1"/>
  <c r="H879" i="8"/>
  <c r="S879" i="8" s="1"/>
  <c r="H940" i="8"/>
  <c r="S940" i="8" s="1"/>
  <c r="H967" i="8"/>
  <c r="H932" i="8"/>
  <c r="H929" i="8"/>
  <c r="S929" i="8" s="1"/>
  <c r="H890" i="8"/>
  <c r="S890" i="8" s="1"/>
  <c r="H900" i="8"/>
  <c r="S900" i="8" s="1"/>
  <c r="H869" i="8"/>
  <c r="W869" i="8" s="1"/>
  <c r="H855" i="8"/>
  <c r="S855" i="8" s="1"/>
  <c r="H848" i="8"/>
  <c r="S848" i="8" s="1"/>
  <c r="H822" i="8"/>
  <c r="S822" i="8" s="1"/>
  <c r="H819" i="8"/>
  <c r="H894" i="8"/>
  <c r="S894" i="8" s="1"/>
  <c r="H827" i="8"/>
  <c r="U827" i="8" s="1"/>
  <c r="H807" i="8"/>
  <c r="S807" i="8" s="1"/>
  <c r="H998" i="8"/>
  <c r="S998" i="8" s="1"/>
  <c r="H814" i="8"/>
  <c r="H1004" i="8"/>
  <c r="S1004" i="8" s="1"/>
  <c r="H918" i="8"/>
  <c r="S918" i="8" s="1"/>
  <c r="H914" i="8"/>
  <c r="H956" i="8"/>
  <c r="H921" i="8"/>
  <c r="H888" i="8"/>
  <c r="S888" i="8" s="1"/>
  <c r="H920" i="8"/>
  <c r="S920" i="8" s="1"/>
  <c r="H911" i="8"/>
  <c r="S911" i="8" s="1"/>
  <c r="H934" i="8"/>
  <c r="S934" i="8" s="1"/>
  <c r="H1007" i="8"/>
  <c r="S1007" i="8" s="1"/>
  <c r="H804" i="8"/>
  <c r="S804" i="8" s="1"/>
  <c r="H801" i="8"/>
  <c r="S801" i="8" s="1"/>
  <c r="H798" i="8"/>
  <c r="H796" i="8"/>
  <c r="S796" i="8" s="1"/>
  <c r="H794" i="8"/>
  <c r="S794" i="8" s="1"/>
  <c r="H771" i="8"/>
  <c r="S771" i="8" s="1"/>
  <c r="H764" i="8"/>
  <c r="S764" i="8" s="1"/>
  <c r="H757" i="8"/>
  <c r="S757" i="8" s="1"/>
  <c r="H752" i="8"/>
  <c r="S752" i="8" s="1"/>
  <c r="H749" i="8"/>
  <c r="S749" i="8" s="1"/>
  <c r="H746" i="8"/>
  <c r="S746" i="8" s="1"/>
  <c r="H743" i="8"/>
  <c r="H740" i="8"/>
  <c r="H737" i="8"/>
  <c r="S737" i="8" s="1"/>
  <c r="H734" i="8"/>
  <c r="S734" i="8" s="1"/>
  <c r="H731" i="8"/>
  <c r="H728" i="8"/>
  <c r="S728" i="8" s="1"/>
  <c r="H725" i="8"/>
  <c r="S725" i="8" s="1"/>
  <c r="H722" i="8"/>
  <c r="S722" i="8" s="1"/>
  <c r="H719" i="8"/>
  <c r="H716" i="8"/>
  <c r="H713" i="8"/>
  <c r="S713" i="8" s="1"/>
  <c r="H710" i="8"/>
  <c r="S710" i="8" s="1"/>
  <c r="H707" i="8"/>
  <c r="U707" i="8" s="1"/>
  <c r="H704" i="8"/>
  <c r="S704" i="8" s="1"/>
  <c r="H701" i="8"/>
  <c r="S701" i="8" s="1"/>
  <c r="H698" i="8"/>
  <c r="S698" i="8" s="1"/>
  <c r="H971" i="8"/>
  <c r="S971" i="8" s="1"/>
  <c r="H885" i="8"/>
  <c r="H878" i="8"/>
  <c r="H873" i="8"/>
  <c r="H864" i="8"/>
  <c r="S864" i="8" s="1"/>
  <c r="H863" i="8"/>
  <c r="H853" i="8"/>
  <c r="S853" i="8" s="1"/>
  <c r="H844" i="8"/>
  <c r="S844" i="8" s="1"/>
  <c r="H834" i="8"/>
  <c r="S834" i="8" s="1"/>
  <c r="H816" i="8"/>
  <c r="S816" i="8" s="1"/>
  <c r="H811" i="8"/>
  <c r="S811" i="8" s="1"/>
  <c r="H897" i="8"/>
  <c r="S897" i="8" s="1"/>
  <c r="H842" i="8"/>
  <c r="S842" i="8" s="1"/>
  <c r="H833" i="8"/>
  <c r="S833" i="8" s="1"/>
  <c r="H826" i="8"/>
  <c r="S826" i="8" s="1"/>
  <c r="H808" i="8"/>
  <c r="S808" i="8" s="1"/>
  <c r="H777" i="8"/>
  <c r="S777" i="8" s="1"/>
  <c r="H775" i="8"/>
  <c r="S775" i="8" s="1"/>
  <c r="H773" i="8"/>
  <c r="S773" i="8" s="1"/>
  <c r="H769" i="8"/>
  <c r="S769" i="8" s="1"/>
  <c r="H762" i="8"/>
  <c r="H905" i="8"/>
  <c r="S905" i="8" s="1"/>
  <c r="H846" i="8"/>
  <c r="H837" i="8"/>
  <c r="H823" i="8"/>
  <c r="H809" i="8"/>
  <c r="H917" i="8"/>
  <c r="S917" i="8" s="1"/>
  <c r="H854" i="8"/>
  <c r="W854" i="8" s="1"/>
  <c r="H805" i="8"/>
  <c r="H903" i="8"/>
  <c r="T903" i="8" s="1"/>
  <c r="H835" i="8"/>
  <c r="S835" i="8" s="1"/>
  <c r="H812" i="8"/>
  <c r="U812" i="8" s="1"/>
  <c r="H821" i="8"/>
  <c r="S821" i="8" s="1"/>
  <c r="H765" i="8"/>
  <c r="S765" i="8" s="1"/>
  <c r="H756" i="8"/>
  <c r="H736" i="8"/>
  <c r="S736" i="8" s="1"/>
  <c r="H700" i="8"/>
  <c r="S700" i="8" s="1"/>
  <c r="H857" i="8"/>
  <c r="H841" i="8"/>
  <c r="H790" i="8"/>
  <c r="H753" i="8"/>
  <c r="S753" i="8" s="1"/>
  <c r="H726" i="8"/>
  <c r="S726" i="8" s="1"/>
  <c r="H709" i="8"/>
  <c r="T709" i="8" s="1"/>
  <c r="H705" i="8"/>
  <c r="S705" i="8" s="1"/>
  <c r="H695" i="8"/>
  <c r="S695" i="8" s="1"/>
  <c r="H692" i="8"/>
  <c r="S692" i="8" s="1"/>
  <c r="H689" i="8"/>
  <c r="S689" i="8" s="1"/>
  <c r="H686" i="8"/>
  <c r="S686" i="8" s="1"/>
  <c r="H683" i="8"/>
  <c r="S683" i="8" s="1"/>
  <c r="H680" i="8"/>
  <c r="S680" i="8" s="1"/>
  <c r="H677" i="8"/>
  <c r="S677" i="8" s="1"/>
  <c r="H674" i="8"/>
  <c r="T674" i="8" s="1"/>
  <c r="H671" i="8"/>
  <c r="S671" i="8" s="1"/>
  <c r="H668" i="8"/>
  <c r="S668" i="8" s="1"/>
  <c r="H665" i="8"/>
  <c r="S665" i="8" s="1"/>
  <c r="H662" i="8"/>
  <c r="S662" i="8" s="1"/>
  <c r="H659" i="8"/>
  <c r="H656" i="8"/>
  <c r="H653" i="8"/>
  <c r="H650" i="8"/>
  <c r="S650" i="8" s="1"/>
  <c r="H647" i="8"/>
  <c r="H644" i="8"/>
  <c r="S644" i="8" s="1"/>
  <c r="H641" i="8"/>
  <c r="S641" i="8" s="1"/>
  <c r="H638" i="8"/>
  <c r="S638" i="8" s="1"/>
  <c r="H635" i="8"/>
  <c r="H632" i="8"/>
  <c r="S632" i="8" s="1"/>
  <c r="H629" i="8"/>
  <c r="S629" i="8" s="1"/>
  <c r="H626" i="8"/>
  <c r="V626" i="8" s="1"/>
  <c r="H623" i="8"/>
  <c r="S623" i="8" s="1"/>
  <c r="H866" i="8"/>
  <c r="S866" i="8" s="1"/>
  <c r="H861" i="8"/>
  <c r="S861" i="8" s="1"/>
  <c r="H840" i="8"/>
  <c r="S840" i="8" s="1"/>
  <c r="H839" i="8"/>
  <c r="S839" i="8" s="1"/>
  <c r="H744" i="8"/>
  <c r="S744" i="8" s="1"/>
  <c r="H717" i="8"/>
  <c r="S717" i="8" s="1"/>
  <c r="H958" i="8"/>
  <c r="H912" i="8"/>
  <c r="S912" i="8" s="1"/>
  <c r="H820" i="8"/>
  <c r="H799" i="8"/>
  <c r="S799" i="8" s="1"/>
  <c r="H791" i="8"/>
  <c r="V791" i="8" s="1"/>
  <c r="H739" i="8"/>
  <c r="S739" i="8" s="1"/>
  <c r="H829" i="8"/>
  <c r="S829" i="8" s="1"/>
  <c r="H772" i="8"/>
  <c r="S772" i="8" s="1"/>
  <c r="H729" i="8"/>
  <c r="S729" i="8" s="1"/>
  <c r="H969" i="8"/>
  <c r="S969" i="8" s="1"/>
  <c r="H792" i="8"/>
  <c r="S792" i="8" s="1"/>
  <c r="H786" i="8"/>
  <c r="S786" i="8" s="1"/>
  <c r="H643" i="8"/>
  <c r="S643" i="8" s="1"/>
  <c r="H817" i="8"/>
  <c r="S817" i="8" s="1"/>
  <c r="H783" i="8"/>
  <c r="S783" i="8" s="1"/>
  <c r="H781" i="8"/>
  <c r="S781" i="8" s="1"/>
  <c r="H745" i="8"/>
  <c r="S745" i="8" s="1"/>
  <c r="H730" i="8"/>
  <c r="H681" i="8"/>
  <c r="S681" i="8" s="1"/>
  <c r="H679" i="8"/>
  <c r="S679" i="8" s="1"/>
  <c r="H654" i="8"/>
  <c r="H652" i="8"/>
  <c r="S652" i="8" s="1"/>
  <c r="H621" i="8"/>
  <c r="S621" i="8" s="1"/>
  <c r="H618" i="8"/>
  <c r="S618" i="8" s="1"/>
  <c r="H615" i="8"/>
  <c r="S615" i="8" s="1"/>
  <c r="H612" i="8"/>
  <c r="S612" i="8" s="1"/>
  <c r="H609" i="8"/>
  <c r="S609" i="8" s="1"/>
  <c r="H606" i="8"/>
  <c r="T606" i="8" s="1"/>
  <c r="H603" i="8"/>
  <c r="H600" i="8"/>
  <c r="S600" i="8" s="1"/>
  <c r="H597" i="8"/>
  <c r="S597" i="8" s="1"/>
  <c r="H797" i="8"/>
  <c r="H785" i="8"/>
  <c r="S785" i="8" s="1"/>
  <c r="H784" i="8"/>
  <c r="S784" i="8" s="1"/>
  <c r="H711" i="8"/>
  <c r="S711" i="8" s="1"/>
  <c r="H631" i="8"/>
  <c r="S631" i="8" s="1"/>
  <c r="H832" i="8"/>
  <c r="H803" i="8"/>
  <c r="H776" i="8"/>
  <c r="S776" i="8" s="1"/>
  <c r="H896" i="8"/>
  <c r="S896" i="8" s="1"/>
  <c r="H860" i="8"/>
  <c r="S860" i="8" s="1"/>
  <c r="H851" i="8"/>
  <c r="S851" i="8" s="1"/>
  <c r="H789" i="8"/>
  <c r="S789" i="8" s="1"/>
  <c r="H779" i="8"/>
  <c r="S779" i="8" s="1"/>
  <c r="H778" i="8"/>
  <c r="S778" i="8" s="1"/>
  <c r="H747" i="8"/>
  <c r="S747" i="8" s="1"/>
  <c r="H733" i="8"/>
  <c r="S733" i="8" s="1"/>
  <c r="H768" i="8"/>
  <c r="S768" i="8" s="1"/>
  <c r="H760" i="8"/>
  <c r="S760" i="8" s="1"/>
  <c r="H691" i="8"/>
  <c r="S691" i="8" s="1"/>
  <c r="H682" i="8"/>
  <c r="S682" i="8" s="1"/>
  <c r="H639" i="8"/>
  <c r="W639" i="8" s="1"/>
  <c r="H622" i="8"/>
  <c r="S622" i="8" s="1"/>
  <c r="H582" i="8"/>
  <c r="S582" i="8" s="1"/>
  <c r="H579" i="8"/>
  <c r="S579" i="8" s="1"/>
  <c r="H576" i="8"/>
  <c r="H573" i="8"/>
  <c r="H570" i="8"/>
  <c r="H567" i="8"/>
  <c r="S567" i="8" s="1"/>
  <c r="H564" i="8"/>
  <c r="H561" i="8"/>
  <c r="S561" i="8" s="1"/>
  <c r="H558" i="8"/>
  <c r="S558" i="8" s="1"/>
  <c r="H555" i="8"/>
  <c r="S555" i="8" s="1"/>
  <c r="H552" i="8"/>
  <c r="S552" i="8" s="1"/>
  <c r="H549" i="8"/>
  <c r="S549" i="8" s="1"/>
  <c r="H546" i="8"/>
  <c r="S546" i="8" s="1"/>
  <c r="H543" i="8"/>
  <c r="S543" i="8" s="1"/>
  <c r="H540" i="8"/>
  <c r="S540" i="8" s="1"/>
  <c r="H537" i="8"/>
  <c r="H534" i="8"/>
  <c r="H531" i="8"/>
  <c r="S531" i="8" s="1"/>
  <c r="H528" i="8"/>
  <c r="H525" i="8"/>
  <c r="H522" i="8"/>
  <c r="S522" i="8" s="1"/>
  <c r="H519" i="8"/>
  <c r="S519" i="8" s="1"/>
  <c r="H516" i="8"/>
  <c r="H824" i="8"/>
  <c r="S824" i="8" s="1"/>
  <c r="H780" i="8"/>
  <c r="S780" i="8" s="1"/>
  <c r="H712" i="8"/>
  <c r="S712" i="8" s="1"/>
  <c r="H651" i="8"/>
  <c r="S651" i="8" s="1"/>
  <c r="H617" i="8"/>
  <c r="U617" i="8" s="1"/>
  <c r="H601" i="8"/>
  <c r="S601" i="8" s="1"/>
  <c r="H599" i="8"/>
  <c r="S599" i="8" s="1"/>
  <c r="H585" i="8"/>
  <c r="S585" i="8" s="1"/>
  <c r="H800" i="8"/>
  <c r="S800" i="8" s="1"/>
  <c r="H767" i="8"/>
  <c r="S767" i="8" s="1"/>
  <c r="H696" i="8"/>
  <c r="S696" i="8" s="1"/>
  <c r="H634" i="8"/>
  <c r="S634" i="8" s="1"/>
  <c r="H594" i="8"/>
  <c r="V594" i="8" s="1"/>
  <c r="H589" i="8"/>
  <c r="S589" i="8" s="1"/>
  <c r="H927" i="8"/>
  <c r="S927" i="8" s="1"/>
  <c r="H858" i="8"/>
  <c r="S858" i="8" s="1"/>
  <c r="H806" i="8"/>
  <c r="S806" i="8" s="1"/>
  <c r="H755" i="8"/>
  <c r="S755" i="8" s="1"/>
  <c r="H732" i="8"/>
  <c r="S732" i="8" s="1"/>
  <c r="H703" i="8"/>
  <c r="S703" i="8" s="1"/>
  <c r="H673" i="8"/>
  <c r="S673" i="8" s="1"/>
  <c r="H648" i="8"/>
  <c r="H645" i="8"/>
  <c r="S645" i="8" s="1"/>
  <c r="H620" i="8"/>
  <c r="H847" i="8"/>
  <c r="S847" i="8" s="1"/>
  <c r="H828" i="8"/>
  <c r="S828" i="8" s="1"/>
  <c r="H759" i="8"/>
  <c r="S759" i="8" s="1"/>
  <c r="H751" i="8"/>
  <c r="S751" i="8" s="1"/>
  <c r="H720" i="8"/>
  <c r="S720" i="8" s="1"/>
  <c r="H706" i="8"/>
  <c r="S706" i="8" s="1"/>
  <c r="H688" i="8"/>
  <c r="S688" i="8" s="1"/>
  <c r="H625" i="8"/>
  <c r="H624" i="8"/>
  <c r="S624" i="8" s="1"/>
  <c r="H527" i="8"/>
  <c r="S527" i="8" s="1"/>
  <c r="H838" i="8"/>
  <c r="H761" i="8"/>
  <c r="H702" i="8"/>
  <c r="S702" i="8" s="1"/>
  <c r="H596" i="8"/>
  <c r="S596" i="8" s="1"/>
  <c r="H593" i="8"/>
  <c r="S593" i="8" s="1"/>
  <c r="H881" i="8"/>
  <c r="T881" i="8" s="1"/>
  <c r="H852" i="8"/>
  <c r="S852" i="8" s="1"/>
  <c r="H758" i="8"/>
  <c r="S758" i="8" s="1"/>
  <c r="H748" i="8"/>
  <c r="S748" i="8" s="1"/>
  <c r="H590" i="8"/>
  <c r="V590" i="8" s="1"/>
  <c r="H770" i="8"/>
  <c r="S770" i="8" s="1"/>
  <c r="H750" i="8"/>
  <c r="S750" i="8" s="1"/>
  <c r="H741" i="8"/>
  <c r="H727" i="8"/>
  <c r="S727" i="8" s="1"/>
  <c r="H715" i="8"/>
  <c r="S715" i="8" s="1"/>
  <c r="H633" i="8"/>
  <c r="H614" i="8"/>
  <c r="H607" i="8"/>
  <c r="S607" i="8" s="1"/>
  <c r="H818" i="8"/>
  <c r="S818" i="8" s="1"/>
  <c r="H793" i="8"/>
  <c r="S793" i="8" s="1"/>
  <c r="H684" i="8"/>
  <c r="S684" i="8" s="1"/>
  <c r="H619" i="8"/>
  <c r="T619" i="8" s="1"/>
  <c r="H610" i="8"/>
  <c r="S610" i="8" s="1"/>
  <c r="H825" i="8"/>
  <c r="S825" i="8" s="1"/>
  <c r="H787" i="8"/>
  <c r="S787" i="8" s="1"/>
  <c r="H669" i="8"/>
  <c r="S669" i="8" s="1"/>
  <c r="H640" i="8"/>
  <c r="T640" i="8" s="1"/>
  <c r="H605" i="8"/>
  <c r="H604" i="8"/>
  <c r="S604" i="8" s="1"/>
  <c r="H529" i="8"/>
  <c r="H782" i="8"/>
  <c r="S782" i="8" s="1"/>
  <c r="H754" i="8"/>
  <c r="S754" i="8" s="1"/>
  <c r="H660" i="8"/>
  <c r="H630" i="8"/>
  <c r="S630" i="8" s="1"/>
  <c r="H559" i="8"/>
  <c r="H551" i="8"/>
  <c r="S551" i="8" s="1"/>
  <c r="H547" i="8"/>
  <c r="S547" i="8" s="1"/>
  <c r="H512" i="8"/>
  <c r="S512" i="8" s="1"/>
  <c r="H876" i="8"/>
  <c r="S876" i="8" s="1"/>
  <c r="H661" i="8"/>
  <c r="S661" i="8" s="1"/>
  <c r="H611" i="8"/>
  <c r="S611" i="8" s="1"/>
  <c r="H505" i="8"/>
  <c r="U505" i="8" s="1"/>
  <c r="H498" i="8"/>
  <c r="H491" i="8"/>
  <c r="S491" i="8" s="1"/>
  <c r="H708" i="8"/>
  <c r="S708" i="8" s="1"/>
  <c r="H655" i="8"/>
  <c r="S655" i="8" s="1"/>
  <c r="H872" i="8"/>
  <c r="V872" i="8" s="1"/>
  <c r="H936" i="8"/>
  <c r="S936" i="8" s="1"/>
  <c r="H902" i="8"/>
  <c r="S902" i="8" s="1"/>
  <c r="H893" i="8"/>
  <c r="S893" i="8" s="1"/>
  <c r="H983" i="8"/>
  <c r="S983" i="8" s="1"/>
  <c r="H774" i="8"/>
  <c r="H766" i="8"/>
  <c r="H658" i="8"/>
  <c r="S658" i="8" s="1"/>
  <c r="H602" i="8"/>
  <c r="S602" i="8" s="1"/>
  <c r="H583" i="8"/>
  <c r="H577" i="8"/>
  <c r="S577" i="8" s="1"/>
  <c r="H574" i="8"/>
  <c r="S574" i="8" s="1"/>
  <c r="H572" i="8"/>
  <c r="S572" i="8" s="1"/>
  <c r="H550" i="8"/>
  <c r="S550" i="8" s="1"/>
  <c r="H541" i="8"/>
  <c r="S541" i="8" s="1"/>
  <c r="H802" i="8"/>
  <c r="T802" i="8" s="1"/>
  <c r="H670" i="8"/>
  <c r="T670" i="8" s="1"/>
  <c r="H575" i="8"/>
  <c r="S575" i="8" s="1"/>
  <c r="H667" i="8"/>
  <c r="S667" i="8" s="1"/>
  <c r="H694" i="8"/>
  <c r="S694" i="8" s="1"/>
  <c r="H685" i="8"/>
  <c r="S685" i="8" s="1"/>
  <c r="H678" i="8"/>
  <c r="S678" i="8" s="1"/>
  <c r="H636" i="8"/>
  <c r="S636" i="8" s="1"/>
  <c r="H735" i="8"/>
  <c r="H628" i="8"/>
  <c r="S628" i="8" s="1"/>
  <c r="H578" i="8"/>
  <c r="H513" i="8"/>
  <c r="S513" i="8" s="1"/>
  <c r="H666" i="8"/>
  <c r="S666" i="8" s="1"/>
  <c r="H520" i="8"/>
  <c r="W520" i="8" s="1"/>
  <c r="H509" i="8"/>
  <c r="H649" i="8"/>
  <c r="S649" i="8" s="1"/>
  <c r="H592" i="8"/>
  <c r="S592" i="8" s="1"/>
  <c r="H587" i="8"/>
  <c r="S587" i="8" s="1"/>
  <c r="H566" i="8"/>
  <c r="S566" i="8" s="1"/>
  <c r="H565" i="8"/>
  <c r="S565" i="8" s="1"/>
  <c r="H544" i="8"/>
  <c r="S544" i="8" s="1"/>
  <c r="H496" i="8"/>
  <c r="W496" i="8" s="1"/>
  <c r="H488" i="8"/>
  <c r="H482" i="8"/>
  <c r="H475" i="8"/>
  <c r="S475" i="8" s="1"/>
  <c r="H468" i="8"/>
  <c r="S468" i="8" s="1"/>
  <c r="H463" i="8"/>
  <c r="S463" i="8" s="1"/>
  <c r="H460" i="8"/>
  <c r="H457" i="8"/>
  <c r="S457" i="8" s="1"/>
  <c r="H454" i="8"/>
  <c r="H451" i="8"/>
  <c r="H448" i="8"/>
  <c r="S448" i="8" s="1"/>
  <c r="H445" i="8"/>
  <c r="S445" i="8" s="1"/>
  <c r="H442" i="8"/>
  <c r="S442" i="8" s="1"/>
  <c r="H439" i="8"/>
  <c r="S439" i="8" s="1"/>
  <c r="H436" i="8"/>
  <c r="T436" i="8" s="1"/>
  <c r="H433" i="8"/>
  <c r="S433" i="8" s="1"/>
  <c r="H430" i="8"/>
  <c r="S430" i="8" s="1"/>
  <c r="H427" i="8"/>
  <c r="S427" i="8" s="1"/>
  <c r="H424" i="8"/>
  <c r="S424" i="8" s="1"/>
  <c r="H421" i="8"/>
  <c r="S421" i="8" s="1"/>
  <c r="H418" i="8"/>
  <c r="H415" i="8"/>
  <c r="S415" i="8" s="1"/>
  <c r="H412" i="8"/>
  <c r="S412" i="8" s="1"/>
  <c r="H409" i="8"/>
  <c r="S409" i="8" s="1"/>
  <c r="H406" i="8"/>
  <c r="W406" i="8" s="1"/>
  <c r="H403" i="8"/>
  <c r="S403" i="8" s="1"/>
  <c r="H400" i="8"/>
  <c r="S400" i="8" s="1"/>
  <c r="H397" i="8"/>
  <c r="H394" i="8"/>
  <c r="S394" i="8" s="1"/>
  <c r="H391" i="8"/>
  <c r="H388" i="8"/>
  <c r="S388" i="8" s="1"/>
  <c r="H385" i="8"/>
  <c r="S385" i="8" s="1"/>
  <c r="H382" i="8"/>
  <c r="S382" i="8" s="1"/>
  <c r="H379" i="8"/>
  <c r="S379" i="8" s="1"/>
  <c r="H376" i="8"/>
  <c r="S376" i="8" s="1"/>
  <c r="H373" i="8"/>
  <c r="S373" i="8" s="1"/>
  <c r="H370" i="8"/>
  <c r="S370" i="8" s="1"/>
  <c r="H367" i="8"/>
  <c r="H364" i="8"/>
  <c r="H361" i="8"/>
  <c r="S361" i="8" s="1"/>
  <c r="H672" i="8"/>
  <c r="S672" i="8" s="1"/>
  <c r="H517" i="8"/>
  <c r="S517" i="8" s="1"/>
  <c r="H472" i="8"/>
  <c r="S472" i="8" s="1"/>
  <c r="H465" i="8"/>
  <c r="S465" i="8" s="1"/>
  <c r="H646" i="8"/>
  <c r="S646" i="8" s="1"/>
  <c r="H586" i="8"/>
  <c r="S586" i="8" s="1"/>
  <c r="H530" i="8"/>
  <c r="S530" i="8" s="1"/>
  <c r="H506" i="8"/>
  <c r="S506" i="8" s="1"/>
  <c r="H795" i="8"/>
  <c r="S795" i="8" s="1"/>
  <c r="H742" i="8"/>
  <c r="S742" i="8" s="1"/>
  <c r="H699" i="8"/>
  <c r="S699" i="8" s="1"/>
  <c r="H697" i="8"/>
  <c r="S697" i="8" s="1"/>
  <c r="H584" i="8"/>
  <c r="S584" i="8" s="1"/>
  <c r="H569" i="8"/>
  <c r="S569" i="8" s="1"/>
  <c r="H535" i="8"/>
  <c r="S535" i="8" s="1"/>
  <c r="H518" i="8"/>
  <c r="S518" i="8" s="1"/>
  <c r="H511" i="8"/>
  <c r="S511" i="8" s="1"/>
  <c r="H501" i="8"/>
  <c r="S501" i="8" s="1"/>
  <c r="H440" i="8"/>
  <c r="U440" i="8" s="1"/>
  <c r="H413" i="8"/>
  <c r="S413" i="8" s="1"/>
  <c r="H386" i="8"/>
  <c r="S386" i="8" s="1"/>
  <c r="H598" i="8"/>
  <c r="S598" i="8" s="1"/>
  <c r="H553" i="8"/>
  <c r="S553" i="8" s="1"/>
  <c r="H515" i="8"/>
  <c r="S515" i="8" s="1"/>
  <c r="H500" i="8"/>
  <c r="H481" i="8"/>
  <c r="S481" i="8" s="1"/>
  <c r="H462" i="8"/>
  <c r="S462" i="8" s="1"/>
  <c r="H423" i="8"/>
  <c r="S423" i="8" s="1"/>
  <c r="H396" i="8"/>
  <c r="S396" i="8" s="1"/>
  <c r="H369" i="8"/>
  <c r="S369" i="8" s="1"/>
  <c r="H724" i="8"/>
  <c r="H664" i="8"/>
  <c r="S664" i="8" s="1"/>
  <c r="H557" i="8"/>
  <c r="S557" i="8" s="1"/>
  <c r="H542" i="8"/>
  <c r="H536" i="8"/>
  <c r="H487" i="8"/>
  <c r="S487" i="8" s="1"/>
  <c r="H469" i="8"/>
  <c r="S469" i="8" s="1"/>
  <c r="H459" i="8"/>
  <c r="S459" i="8" s="1"/>
  <c r="H428" i="8"/>
  <c r="S428" i="8" s="1"/>
  <c r="H401" i="8"/>
  <c r="S401" i="8" s="1"/>
  <c r="H374" i="8"/>
  <c r="S374" i="8" s="1"/>
  <c r="H359" i="8"/>
  <c r="S359" i="8" s="1"/>
  <c r="H356" i="8"/>
  <c r="S356" i="8" s="1"/>
  <c r="H353" i="8"/>
  <c r="H350" i="8"/>
  <c r="S350" i="8" s="1"/>
  <c r="H347" i="8"/>
  <c r="W347" i="8" s="1"/>
  <c r="H344" i="8"/>
  <c r="S344" i="8" s="1"/>
  <c r="H341" i="8"/>
  <c r="H338" i="8"/>
  <c r="S338" i="8" s="1"/>
  <c r="H335" i="8"/>
  <c r="S335" i="8" s="1"/>
  <c r="H332" i="8"/>
  <c r="S332" i="8" s="1"/>
  <c r="H329" i="8"/>
  <c r="S329" i="8" s="1"/>
  <c r="H326" i="8"/>
  <c r="H323" i="8"/>
  <c r="S323" i="8" s="1"/>
  <c r="H320" i="8"/>
  <c r="S320" i="8" s="1"/>
  <c r="H317" i="8"/>
  <c r="H314" i="8"/>
  <c r="H311" i="8"/>
  <c r="S311" i="8" s="1"/>
  <c r="H308" i="8"/>
  <c r="V308" i="8" s="1"/>
  <c r="H305" i="8"/>
  <c r="S305" i="8" s="1"/>
  <c r="H675" i="8"/>
  <c r="S675" i="8" s="1"/>
  <c r="H556" i="8"/>
  <c r="S556" i="8" s="1"/>
  <c r="H504" i="8"/>
  <c r="T504" i="8" s="1"/>
  <c r="H503" i="8"/>
  <c r="S503" i="8" s="1"/>
  <c r="H492" i="8"/>
  <c r="S492" i="8" s="1"/>
  <c r="H443" i="8"/>
  <c r="H437" i="8"/>
  <c r="S437" i="8" s="1"/>
  <c r="H718" i="8"/>
  <c r="S718" i="8" s="1"/>
  <c r="H687" i="8"/>
  <c r="S687" i="8" s="1"/>
  <c r="H580" i="8"/>
  <c r="S580" i="8" s="1"/>
  <c r="H560" i="8"/>
  <c r="H502" i="8"/>
  <c r="S502" i="8" s="1"/>
  <c r="H474" i="8"/>
  <c r="S474" i="8" s="1"/>
  <c r="H420" i="8"/>
  <c r="H393" i="8"/>
  <c r="S393" i="8" s="1"/>
  <c r="H526" i="8"/>
  <c r="S526" i="8" s="1"/>
  <c r="H510" i="8"/>
  <c r="H508" i="8"/>
  <c r="S508" i="8" s="1"/>
  <c r="H507" i="8"/>
  <c r="S507" i="8" s="1"/>
  <c r="H478" i="8"/>
  <c r="V478" i="8" s="1"/>
  <c r="H763" i="8"/>
  <c r="S763" i="8" s="1"/>
  <c r="H642" i="8"/>
  <c r="S642" i="8" s="1"/>
  <c r="H452" i="8"/>
  <c r="S452" i="8" s="1"/>
  <c r="H419" i="8"/>
  <c r="S419" i="8" s="1"/>
  <c r="H405" i="8"/>
  <c r="S405" i="8" s="1"/>
  <c r="H383" i="8"/>
  <c r="S383" i="8" s="1"/>
  <c r="H372" i="8"/>
  <c r="S372" i="8" s="1"/>
  <c r="H321" i="8"/>
  <c r="H319" i="8"/>
  <c r="S319" i="8" s="1"/>
  <c r="H738" i="8"/>
  <c r="S738" i="8" s="1"/>
  <c r="H657" i="8"/>
  <c r="S657" i="8" s="1"/>
  <c r="H426" i="8"/>
  <c r="S426" i="8" s="1"/>
  <c r="H354" i="8"/>
  <c r="S354" i="8" s="1"/>
  <c r="H345" i="8"/>
  <c r="V345" i="8" s="1"/>
  <c r="H336" i="8"/>
  <c r="S336" i="8" s="1"/>
  <c r="H327" i="8"/>
  <c r="W327" i="8" s="1"/>
  <c r="H627" i="8"/>
  <c r="S627" i="8" s="1"/>
  <c r="H499" i="8"/>
  <c r="S499" i="8" s="1"/>
  <c r="H489" i="8"/>
  <c r="S489" i="8" s="1"/>
  <c r="H450" i="8"/>
  <c r="S450" i="8" s="1"/>
  <c r="H434" i="8"/>
  <c r="S434" i="8" s="1"/>
  <c r="H366" i="8"/>
  <c r="S366" i="8" s="1"/>
  <c r="H315" i="8"/>
  <c r="S315" i="8" s="1"/>
  <c r="H313" i="8"/>
  <c r="H815" i="8"/>
  <c r="S815" i="8" s="1"/>
  <c r="H714" i="8"/>
  <c r="S714" i="8" s="1"/>
  <c r="H608" i="8"/>
  <c r="H455" i="8"/>
  <c r="S455" i="8" s="1"/>
  <c r="H497" i="8"/>
  <c r="H431" i="8"/>
  <c r="S431" i="8" s="1"/>
  <c r="H402" i="8"/>
  <c r="S402" i="8" s="1"/>
  <c r="H398" i="8"/>
  <c r="H387" i="8"/>
  <c r="S387" i="8" s="1"/>
  <c r="H380" i="8"/>
  <c r="H453" i="8"/>
  <c r="S453" i="8" s="1"/>
  <c r="H845" i="8"/>
  <c r="S845" i="8" s="1"/>
  <c r="H810" i="8"/>
  <c r="S810" i="8" s="1"/>
  <c r="H591" i="8"/>
  <c r="S591" i="8" s="1"/>
  <c r="H568" i="8"/>
  <c r="S568" i="8" s="1"/>
  <c r="H493" i="8"/>
  <c r="S493" i="8" s="1"/>
  <c r="H444" i="8"/>
  <c r="S444" i="8" s="1"/>
  <c r="H411" i="8"/>
  <c r="S411" i="8" s="1"/>
  <c r="H301" i="8"/>
  <c r="S301" i="8" s="1"/>
  <c r="H296" i="8"/>
  <c r="S296" i="8" s="1"/>
  <c r="H291" i="8"/>
  <c r="S291" i="8" s="1"/>
  <c r="H283" i="8"/>
  <c r="S283" i="8" s="1"/>
  <c r="H278" i="8"/>
  <c r="S278" i="8" s="1"/>
  <c r="H272" i="8"/>
  <c r="S272" i="8" s="1"/>
  <c r="H269" i="8"/>
  <c r="S269" i="8" s="1"/>
  <c r="H266" i="8"/>
  <c r="S266" i="8" s="1"/>
  <c r="H263" i="8"/>
  <c r="H260" i="8"/>
  <c r="S260" i="8" s="1"/>
  <c r="H257" i="8"/>
  <c r="H254" i="8"/>
  <c r="S254" i="8" s="1"/>
  <c r="H251" i="8"/>
  <c r="S251" i="8" s="1"/>
  <c r="H248" i="8"/>
  <c r="S248" i="8" s="1"/>
  <c r="H245" i="8"/>
  <c r="S245" i="8" s="1"/>
  <c r="H242" i="8"/>
  <c r="S242" i="8" s="1"/>
  <c r="H239" i="8"/>
  <c r="S239" i="8" s="1"/>
  <c r="H236" i="8"/>
  <c r="S236" i="8" s="1"/>
  <c r="H233" i="8"/>
  <c r="S233" i="8" s="1"/>
  <c r="H230" i="8"/>
  <c r="S230" i="8" s="1"/>
  <c r="H227" i="8"/>
  <c r="S227" i="8" s="1"/>
  <c r="H224" i="8"/>
  <c r="S224" i="8" s="1"/>
  <c r="H221" i="8"/>
  <c r="S221" i="8" s="1"/>
  <c r="H218" i="8"/>
  <c r="S218" i="8" s="1"/>
  <c r="H215" i="8"/>
  <c r="S215" i="8" s="1"/>
  <c r="H212" i="8"/>
  <c r="S212" i="8" s="1"/>
  <c r="H209" i="8"/>
  <c r="S209" i="8" s="1"/>
  <c r="H206" i="8"/>
  <c r="S206" i="8" s="1"/>
  <c r="H203" i="8"/>
  <c r="S203" i="8" s="1"/>
  <c r="H200" i="8"/>
  <c r="S200" i="8" s="1"/>
  <c r="H197" i="8"/>
  <c r="S197" i="8" s="1"/>
  <c r="H194" i="8"/>
  <c r="S194" i="8" s="1"/>
  <c r="H191" i="8"/>
  <c r="S191" i="8" s="1"/>
  <c r="H188" i="8"/>
  <c r="H185" i="8"/>
  <c r="T185" i="8" s="1"/>
  <c r="H182" i="8"/>
  <c r="H179" i="8"/>
  <c r="T179" i="8" s="1"/>
  <c r="H176" i="8"/>
  <c r="T176" i="8" s="1"/>
  <c r="H173" i="8"/>
  <c r="H170" i="8"/>
  <c r="S170" i="8" s="1"/>
  <c r="H167" i="8"/>
  <c r="S167" i="8" s="1"/>
  <c r="H164" i="8"/>
  <c r="S164" i="8" s="1"/>
  <c r="H161" i="8"/>
  <c r="S161" i="8" s="1"/>
  <c r="H158" i="8"/>
  <c r="S158" i="8" s="1"/>
  <c r="H155" i="8"/>
  <c r="S155" i="8" s="1"/>
  <c r="H152" i="8"/>
  <c r="S152" i="8" s="1"/>
  <c r="H149" i="8"/>
  <c r="S149" i="8" s="1"/>
  <c r="H146" i="8"/>
  <c r="S146" i="8" s="1"/>
  <c r="H143" i="8"/>
  <c r="S143" i="8" s="1"/>
  <c r="H140" i="8"/>
  <c r="T140" i="8" s="1"/>
  <c r="H137" i="8"/>
  <c r="S137" i="8" s="1"/>
  <c r="H134" i="8"/>
  <c r="W134" i="8" s="1"/>
  <c r="H131" i="8"/>
  <c r="S131" i="8" s="1"/>
  <c r="H128" i="8"/>
  <c r="S128" i="8" s="1"/>
  <c r="H125" i="8"/>
  <c r="S125" i="8" s="1"/>
  <c r="H538" i="8"/>
  <c r="S538" i="8" s="1"/>
  <c r="H470" i="8"/>
  <c r="H425" i="8"/>
  <c r="H355" i="8"/>
  <c r="S355" i="8" s="1"/>
  <c r="H325" i="8"/>
  <c r="H304" i="8"/>
  <c r="H524" i="8"/>
  <c r="S524" i="8" s="1"/>
  <c r="H494" i="8"/>
  <c r="H484" i="8"/>
  <c r="H477" i="8"/>
  <c r="H461" i="8"/>
  <c r="S461" i="8" s="1"/>
  <c r="H407" i="8"/>
  <c r="S407" i="8" s="1"/>
  <c r="H395" i="8"/>
  <c r="H375" i="8"/>
  <c r="S375" i="8" s="1"/>
  <c r="H723" i="8"/>
  <c r="S723" i="8" s="1"/>
  <c r="H613" i="8"/>
  <c r="S613" i="8" s="1"/>
  <c r="H438" i="8"/>
  <c r="S438" i="8" s="1"/>
  <c r="H404" i="8"/>
  <c r="S404" i="8" s="1"/>
  <c r="H348" i="8"/>
  <c r="S348" i="8" s="1"/>
  <c r="H337" i="8"/>
  <c r="S337" i="8" s="1"/>
  <c r="H299" i="8"/>
  <c r="W299" i="8" s="1"/>
  <c r="H294" i="8"/>
  <c r="H286" i="8"/>
  <c r="H281" i="8"/>
  <c r="S281" i="8" s="1"/>
  <c r="H276" i="8"/>
  <c r="H545" i="8"/>
  <c r="S545" i="8" s="1"/>
  <c r="H446" i="8"/>
  <c r="S446" i="8" s="1"/>
  <c r="H435" i="8"/>
  <c r="S435" i="8" s="1"/>
  <c r="H410" i="8"/>
  <c r="S410" i="8" s="1"/>
  <c r="H309" i="8"/>
  <c r="S309" i="8" s="1"/>
  <c r="H238" i="8"/>
  <c r="S238" i="8" s="1"/>
  <c r="H222" i="8"/>
  <c r="S222" i="8" s="1"/>
  <c r="H180" i="8"/>
  <c r="S180" i="8" s="1"/>
  <c r="H133" i="8"/>
  <c r="S133" i="8" s="1"/>
  <c r="H485" i="8"/>
  <c r="S485" i="8" s="1"/>
  <c r="H416" i="8"/>
  <c r="S416" i="8" s="1"/>
  <c r="H381" i="8"/>
  <c r="S381" i="8" s="1"/>
  <c r="H307" i="8"/>
  <c r="S307" i="8" s="1"/>
  <c r="H297" i="8"/>
  <c r="S297" i="8" s="1"/>
  <c r="H295" i="8"/>
  <c r="S295" i="8" s="1"/>
  <c r="H287" i="8"/>
  <c r="S287" i="8" s="1"/>
  <c r="H241" i="8"/>
  <c r="S241" i="8" s="1"/>
  <c r="H225" i="8"/>
  <c r="S225" i="8" s="1"/>
  <c r="H175" i="8"/>
  <c r="T175" i="8" s="1"/>
  <c r="H138" i="8"/>
  <c r="H721" i="8"/>
  <c r="S721" i="8" s="1"/>
  <c r="H571" i="8"/>
  <c r="U571" i="8" s="1"/>
  <c r="H521" i="8"/>
  <c r="S521" i="8" s="1"/>
  <c r="H483" i="8"/>
  <c r="S483" i="8" s="1"/>
  <c r="H362" i="8"/>
  <c r="H331" i="8"/>
  <c r="S331" i="8" s="1"/>
  <c r="H330" i="8"/>
  <c r="S330" i="8" s="1"/>
  <c r="H306" i="8"/>
  <c r="S306" i="8" s="1"/>
  <c r="H244" i="8"/>
  <c r="S244" i="8" s="1"/>
  <c r="H228" i="8"/>
  <c r="S228" i="8" s="1"/>
  <c r="H192" i="8"/>
  <c r="H788" i="8"/>
  <c r="S788" i="8" s="1"/>
  <c r="H562" i="8"/>
  <c r="S562" i="8" s="1"/>
  <c r="H322" i="8"/>
  <c r="S322" i="8" s="1"/>
  <c r="H289" i="8"/>
  <c r="S289" i="8" s="1"/>
  <c r="H267" i="8"/>
  <c r="S267" i="8" s="1"/>
  <c r="H229" i="8"/>
  <c r="S229" i="8" s="1"/>
  <c r="H213" i="8"/>
  <c r="S213" i="8" s="1"/>
  <c r="H178" i="8"/>
  <c r="T178" i="8" s="1"/>
  <c r="H135" i="8"/>
  <c r="S135" i="8" s="1"/>
  <c r="H637" i="8"/>
  <c r="S637" i="8" s="1"/>
  <c r="H480" i="8"/>
  <c r="S480" i="8" s="1"/>
  <c r="H467" i="8"/>
  <c r="H368" i="8"/>
  <c r="S368" i="8" s="1"/>
  <c r="H310" i="8"/>
  <c r="S310" i="8" s="1"/>
  <c r="H280" i="8"/>
  <c r="S280" i="8" s="1"/>
  <c r="H270" i="8"/>
  <c r="S270" i="8" s="1"/>
  <c r="H232" i="8"/>
  <c r="T232" i="8" s="1"/>
  <c r="H216" i="8"/>
  <c r="S216" i="8" s="1"/>
  <c r="H195" i="8"/>
  <c r="S195" i="8" s="1"/>
  <c r="H168" i="8"/>
  <c r="H533" i="8"/>
  <c r="S533" i="8" s="1"/>
  <c r="H390" i="8"/>
  <c r="H363" i="8"/>
  <c r="S363" i="8" s="1"/>
  <c r="H328" i="8"/>
  <c r="S328" i="8" s="1"/>
  <c r="H190" i="8"/>
  <c r="H189" i="8"/>
  <c r="S189" i="8" s="1"/>
  <c r="H174" i="8"/>
  <c r="S174" i="8" s="1"/>
  <c r="H126" i="8"/>
  <c r="H59" i="8"/>
  <c r="H56" i="8"/>
  <c r="S56" i="8" s="1"/>
  <c r="H53" i="8"/>
  <c r="S53" i="8" s="1"/>
  <c r="H50" i="8"/>
  <c r="S50" i="8" s="1"/>
  <c r="H47" i="8"/>
  <c r="H44" i="8"/>
  <c r="S44" i="8" s="1"/>
  <c r="H41" i="8"/>
  <c r="S41" i="8" s="1"/>
  <c r="H38" i="8"/>
  <c r="S38" i="8" s="1"/>
  <c r="H35" i="8"/>
  <c r="S35" i="8" s="1"/>
  <c r="H32" i="8"/>
  <c r="S32" i="8" s="1"/>
  <c r="H29" i="8"/>
  <c r="U29" i="8" s="1"/>
  <c r="H22" i="8"/>
  <c r="S22" i="8" s="1"/>
  <c r="H384" i="8"/>
  <c r="S384" i="8" s="1"/>
  <c r="H378" i="8"/>
  <c r="H156" i="8"/>
  <c r="S156" i="8" s="1"/>
  <c r="H150" i="8"/>
  <c r="S150" i="8" s="1"/>
  <c r="H123" i="8"/>
  <c r="S123" i="8" s="1"/>
  <c r="H115" i="8"/>
  <c r="S115" i="8" s="1"/>
  <c r="H110" i="8"/>
  <c r="S110" i="8" s="1"/>
  <c r="H105" i="8"/>
  <c r="S105" i="8" s="1"/>
  <c r="H97" i="8"/>
  <c r="S97" i="8" s="1"/>
  <c r="H92" i="8"/>
  <c r="S92" i="8" s="1"/>
  <c r="H87" i="8"/>
  <c r="S87" i="8" s="1"/>
  <c r="H67" i="8"/>
  <c r="S67" i="8" s="1"/>
  <c r="H65" i="8"/>
  <c r="S65" i="8" s="1"/>
  <c r="H63" i="8"/>
  <c r="S63" i="8" s="1"/>
  <c r="H15" i="8"/>
  <c r="H490" i="8"/>
  <c r="S490" i="8" s="1"/>
  <c r="H346" i="8"/>
  <c r="S346" i="8" s="1"/>
  <c r="H343" i="8"/>
  <c r="S343" i="8" s="1"/>
  <c r="H285" i="8"/>
  <c r="S285" i="8" s="1"/>
  <c r="H187" i="8"/>
  <c r="S187" i="8" s="1"/>
  <c r="H136" i="8"/>
  <c r="S136" i="8" s="1"/>
  <c r="H676" i="8"/>
  <c r="S676" i="8" s="1"/>
  <c r="H408" i="8"/>
  <c r="S408" i="8" s="1"/>
  <c r="H360" i="8"/>
  <c r="S360" i="8" s="1"/>
  <c r="H339" i="8"/>
  <c r="H324" i="8"/>
  <c r="H172" i="8"/>
  <c r="S172" i="8" s="1"/>
  <c r="H162" i="8"/>
  <c r="S162" i="8" s="1"/>
  <c r="H144" i="8"/>
  <c r="S144" i="8" s="1"/>
  <c r="H73" i="8"/>
  <c r="S73" i="8" s="1"/>
  <c r="H71" i="8"/>
  <c r="S71" i="8" s="1"/>
  <c r="H69" i="8"/>
  <c r="S69" i="8" s="1"/>
  <c r="H663" i="8"/>
  <c r="S663" i="8" s="1"/>
  <c r="H588" i="8"/>
  <c r="S588" i="8" s="1"/>
  <c r="H523" i="8"/>
  <c r="T523" i="8" s="1"/>
  <c r="H473" i="8"/>
  <c r="S473" i="8" s="1"/>
  <c r="H471" i="8"/>
  <c r="H441" i="8"/>
  <c r="S441" i="8" s="1"/>
  <c r="H365" i="8"/>
  <c r="S365" i="8" s="1"/>
  <c r="H342" i="8"/>
  <c r="S342" i="8" s="1"/>
  <c r="H312" i="8"/>
  <c r="H293" i="8"/>
  <c r="S293" i="8" s="1"/>
  <c r="H177" i="8"/>
  <c r="S177" i="8" s="1"/>
  <c r="H157" i="8"/>
  <c r="S157" i="8" s="1"/>
  <c r="H80" i="8"/>
  <c r="S80" i="8" s="1"/>
  <c r="H78" i="8"/>
  <c r="T78" i="8" s="1"/>
  <c r="H595" i="8"/>
  <c r="S595" i="8" s="1"/>
  <c r="H548" i="8"/>
  <c r="S548" i="8" s="1"/>
  <c r="H539" i="8"/>
  <c r="S539" i="8" s="1"/>
  <c r="H399" i="8"/>
  <c r="S399" i="8" s="1"/>
  <c r="H349" i="8"/>
  <c r="S349" i="8" s="1"/>
  <c r="H300" i="8"/>
  <c r="S300" i="8" s="1"/>
  <c r="H193" i="8"/>
  <c r="H145" i="8"/>
  <c r="S145" i="8" s="1"/>
  <c r="H24" i="8"/>
  <c r="S24" i="8" s="1"/>
  <c r="G62" i="8"/>
  <c r="J77" i="8"/>
  <c r="F78" i="8"/>
  <c r="G83" i="8"/>
  <c r="Q89" i="8"/>
  <c r="O89" i="8"/>
  <c r="F91" i="8"/>
  <c r="F106" i="8"/>
  <c r="O120" i="8"/>
  <c r="T120" i="8" s="1"/>
  <c r="L121" i="8"/>
  <c r="F124" i="8"/>
  <c r="G127" i="8"/>
  <c r="H129" i="8"/>
  <c r="G131" i="8"/>
  <c r="K136" i="8"/>
  <c r="G139" i="8"/>
  <c r="F141" i="8"/>
  <c r="H142" i="8"/>
  <c r="S142" i="8" s="1"/>
  <c r="F143" i="8"/>
  <c r="T156" i="8"/>
  <c r="K156" i="8"/>
  <c r="Q161" i="8"/>
  <c r="P161" i="8"/>
  <c r="R167" i="8"/>
  <c r="Q167" i="8"/>
  <c r="G201" i="8"/>
  <c r="R206" i="8"/>
  <c r="Q206" i="8"/>
  <c r="P206" i="8"/>
  <c r="F213" i="8"/>
  <c r="F217" i="8"/>
  <c r="H231" i="8"/>
  <c r="S231" i="8" s="1"/>
  <c r="F234" i="8"/>
  <c r="G237" i="8"/>
  <c r="H240" i="8"/>
  <c r="S240" i="8" s="1"/>
  <c r="G243" i="8"/>
  <c r="G246" i="8"/>
  <c r="J250" i="8"/>
  <c r="F253" i="8"/>
  <c r="S257" i="8"/>
  <c r="H261" i="8"/>
  <c r="S261" i="8" s="1"/>
  <c r="H265" i="8"/>
  <c r="S265" i="8" s="1"/>
  <c r="K269" i="8"/>
  <c r="T269" i="8"/>
  <c r="R272" i="8"/>
  <c r="Q272" i="8"/>
  <c r="P272" i="8"/>
  <c r="F275" i="8"/>
  <c r="G302" i="8"/>
  <c r="R307" i="8"/>
  <c r="O307" i="8"/>
  <c r="J316" i="8"/>
  <c r="K324" i="8"/>
  <c r="H333" i="8"/>
  <c r="S333" i="8" s="1"/>
  <c r="F338" i="8"/>
  <c r="F354" i="8"/>
  <c r="F402" i="8"/>
  <c r="Q439" i="8"/>
  <c r="O439" i="8"/>
  <c r="F459" i="8"/>
  <c r="P468" i="8"/>
  <c r="R468" i="8"/>
  <c r="J566" i="8"/>
  <c r="P575" i="8"/>
  <c r="O575" i="8"/>
  <c r="H581" i="8"/>
  <c r="S581" i="8" s="1"/>
  <c r="K421" i="8"/>
  <c r="S425" i="8"/>
  <c r="J425" i="8"/>
  <c r="P356" i="8"/>
  <c r="U356" i="8" s="1"/>
  <c r="O356" i="8"/>
  <c r="R367" i="8"/>
  <c r="Q367" i="8"/>
  <c r="K413" i="8"/>
  <c r="M428" i="8"/>
  <c r="K455" i="8"/>
  <c r="K517" i="8"/>
  <c r="Q591" i="8"/>
  <c r="P591" i="8"/>
  <c r="O591" i="8"/>
  <c r="L620" i="8"/>
  <c r="K654" i="8"/>
  <c r="S367" i="8"/>
  <c r="Q379" i="8"/>
  <c r="P379" i="8"/>
  <c r="R379" i="8"/>
  <c r="O379" i="8"/>
  <c r="U398" i="8"/>
  <c r="M409" i="8"/>
  <c r="S479" i="8"/>
  <c r="J484" i="8"/>
  <c r="S484" i="8"/>
  <c r="K364" i="8"/>
  <c r="J367" i="8"/>
  <c r="J442" i="8"/>
  <c r="J448" i="8"/>
  <c r="K462" i="8"/>
  <c r="J479" i="8"/>
  <c r="R484" i="8"/>
  <c r="P484" i="8"/>
  <c r="K527" i="8"/>
  <c r="Q555" i="8"/>
  <c r="P555" i="8"/>
  <c r="O555" i="8"/>
  <c r="G616" i="8"/>
  <c r="R260" i="8"/>
  <c r="Q260" i="8"/>
  <c r="J263" i="8"/>
  <c r="S263" i="8"/>
  <c r="S290" i="8"/>
  <c r="Q335" i="8"/>
  <c r="P335" i="8"/>
  <c r="P358" i="8"/>
  <c r="O358" i="8"/>
  <c r="Q373" i="8"/>
  <c r="P373" i="8"/>
  <c r="J388" i="8"/>
  <c r="M398" i="8"/>
  <c r="L407" i="8"/>
  <c r="S417" i="8"/>
  <c r="J417" i="8"/>
  <c r="H422" i="8"/>
  <c r="S422" i="8" s="1"/>
  <c r="P466" i="8"/>
  <c r="Q466" i="8"/>
  <c r="F484" i="8"/>
  <c r="J521" i="8"/>
  <c r="G536" i="8"/>
  <c r="H616" i="8"/>
  <c r="S616" i="8" s="1"/>
  <c r="F703" i="8"/>
  <c r="R263" i="8"/>
  <c r="Q263" i="8"/>
  <c r="S271" i="8"/>
  <c r="J290" i="8"/>
  <c r="O315" i="8"/>
  <c r="R315" i="8"/>
  <c r="Q315" i="8"/>
  <c r="P315" i="8"/>
  <c r="M326" i="8"/>
  <c r="O335" i="8"/>
  <c r="J351" i="8"/>
  <c r="Q358" i="8"/>
  <c r="Q377" i="8"/>
  <c r="R377" i="8"/>
  <c r="P377" i="8"/>
  <c r="P394" i="8"/>
  <c r="U394" i="8" s="1"/>
  <c r="O394" i="8"/>
  <c r="J396" i="8"/>
  <c r="O436" i="8"/>
  <c r="R436" i="8"/>
  <c r="Q436" i="8"/>
  <c r="P436" i="8"/>
  <c r="G448" i="8"/>
  <c r="O466" i="8"/>
  <c r="G484" i="8"/>
  <c r="J491" i="8"/>
  <c r="F499" i="8"/>
  <c r="R521" i="8"/>
  <c r="Q521" i="8"/>
  <c r="O521" i="8"/>
  <c r="S573" i="8"/>
  <c r="J573" i="8"/>
  <c r="R259" i="8"/>
  <c r="Q259" i="8"/>
  <c r="P259" i="8"/>
  <c r="J320" i="8"/>
  <c r="Q326" i="8"/>
  <c r="P326" i="8"/>
  <c r="K328" i="8"/>
  <c r="J337" i="8"/>
  <c r="Q390" i="8"/>
  <c r="P390" i="8"/>
  <c r="O390" i="8"/>
  <c r="Q394" i="8"/>
  <c r="V394" i="8" s="1"/>
  <c r="O396" i="8"/>
  <c r="R396" i="8"/>
  <c r="Q396" i="8"/>
  <c r="S418" i="8"/>
  <c r="G434" i="8"/>
  <c r="S471" i="8"/>
  <c r="T510" i="8"/>
  <c r="K539" i="8"/>
  <c r="F559" i="8"/>
  <c r="Q567" i="8"/>
  <c r="P567" i="8"/>
  <c r="O567" i="8"/>
  <c r="G595" i="8"/>
  <c r="T598" i="8"/>
  <c r="K598" i="8"/>
  <c r="J616" i="8"/>
  <c r="O260" i="8"/>
  <c r="R262" i="8"/>
  <c r="O262" i="8"/>
  <c r="Q262" i="8"/>
  <c r="K267" i="8"/>
  <c r="O276" i="8"/>
  <c r="R276" i="8"/>
  <c r="S279" i="8"/>
  <c r="J279" i="8"/>
  <c r="J285" i="8"/>
  <c r="J295" i="8"/>
  <c r="P313" i="8"/>
  <c r="O326" i="8"/>
  <c r="K383" i="8"/>
  <c r="R385" i="8"/>
  <c r="P385" i="8"/>
  <c r="P401" i="8"/>
  <c r="U401" i="8" s="1"/>
  <c r="O401" i="8"/>
  <c r="T401" i="8" s="1"/>
  <c r="R432" i="8"/>
  <c r="P432" i="8"/>
  <c r="H456" i="8"/>
  <c r="S456" i="8" s="1"/>
  <c r="G458" i="8"/>
  <c r="J471" i="8"/>
  <c r="O479" i="8"/>
  <c r="M556" i="8"/>
  <c r="P260" i="8"/>
  <c r="L271" i="8"/>
  <c r="K274" i="8"/>
  <c r="S276" i="8"/>
  <c r="R279" i="8"/>
  <c r="P279" i="8"/>
  <c r="O279" i="8"/>
  <c r="P303" i="8"/>
  <c r="O303" i="8"/>
  <c r="Q303" i="8"/>
  <c r="R303" i="8"/>
  <c r="K312" i="8"/>
  <c r="Q313" i="8"/>
  <c r="O330" i="8"/>
  <c r="R332" i="8"/>
  <c r="O332" i="8"/>
  <c r="K355" i="8"/>
  <c r="Q364" i="8"/>
  <c r="M366" i="8"/>
  <c r="J377" i="8"/>
  <c r="S377" i="8"/>
  <c r="J418" i="8"/>
  <c r="G420" i="8"/>
  <c r="K434" i="8"/>
  <c r="H458" i="8"/>
  <c r="S458" i="8" s="1"/>
  <c r="J460" i="8"/>
  <c r="S460" i="8"/>
  <c r="J463" i="8"/>
  <c r="G476" i="8"/>
  <c r="P479" i="8"/>
  <c r="O493" i="8"/>
  <c r="H532" i="8"/>
  <c r="S532" i="8" s="1"/>
  <c r="R537" i="8"/>
  <c r="O537" i="8"/>
  <c r="F544" i="8"/>
  <c r="K614" i="8"/>
  <c r="P263" i="8"/>
  <c r="J273" i="8"/>
  <c r="J276" i="8"/>
  <c r="J282" i="8"/>
  <c r="O309" i="8"/>
  <c r="R309" i="8"/>
  <c r="Q309" i="8"/>
  <c r="M317" i="8"/>
  <c r="V317" i="8"/>
  <c r="Q328" i="8"/>
  <c r="P328" i="8"/>
  <c r="Q330" i="8"/>
  <c r="M339" i="8"/>
  <c r="J344" i="8"/>
  <c r="J368" i="8"/>
  <c r="O373" i="8"/>
  <c r="J408" i="8"/>
  <c r="G414" i="8"/>
  <c r="S420" i="8"/>
  <c r="J420" i="8"/>
  <c r="H432" i="8"/>
  <c r="S432" i="8" s="1"/>
  <c r="H476" i="8"/>
  <c r="S476" i="8" s="1"/>
  <c r="F485" i="8"/>
  <c r="P493" i="8"/>
  <c r="H514" i="8"/>
  <c r="S514" i="8" s="1"/>
  <c r="G571" i="8"/>
  <c r="Q579" i="8"/>
  <c r="P579" i="8"/>
  <c r="O579" i="8"/>
  <c r="G667" i="8"/>
  <c r="J270" i="8"/>
  <c r="H16" i="8"/>
  <c r="S16" i="8" s="1"/>
  <c r="G18" i="8"/>
  <c r="Z18" i="8" s="1"/>
  <c r="H27" i="8"/>
  <c r="S27" i="8" s="1"/>
  <c r="F29" i="8"/>
  <c r="Q30" i="8"/>
  <c r="G31" i="8"/>
  <c r="G33" i="8"/>
  <c r="F35" i="8"/>
  <c r="Q36" i="8"/>
  <c r="G37" i="8"/>
  <c r="G39" i="8"/>
  <c r="F41" i="8"/>
  <c r="Q42" i="8"/>
  <c r="G43" i="8"/>
  <c r="G45" i="8"/>
  <c r="Z45" i="8" s="1"/>
  <c r="F47" i="8"/>
  <c r="Q48" i="8"/>
  <c r="G49" i="8"/>
  <c r="G51" i="8"/>
  <c r="F53" i="8"/>
  <c r="F66" i="8"/>
  <c r="Q74" i="8"/>
  <c r="G76" i="8"/>
  <c r="H81" i="8"/>
  <c r="S81" i="8" s="1"/>
  <c r="G88" i="8"/>
  <c r="H100" i="8"/>
  <c r="W100" i="8" s="1"/>
  <c r="F101" i="8"/>
  <c r="G118" i="8"/>
  <c r="Z118" i="8" s="1"/>
  <c r="J144" i="8"/>
  <c r="J163" i="8"/>
  <c r="H165" i="8"/>
  <c r="Q166" i="8"/>
  <c r="P166" i="8"/>
  <c r="G169" i="8"/>
  <c r="R174" i="8"/>
  <c r="Q174" i="8"/>
  <c r="P174" i="8"/>
  <c r="F184" i="8"/>
  <c r="G198" i="8"/>
  <c r="H207" i="8"/>
  <c r="S207" i="8" s="1"/>
  <c r="H211" i="8"/>
  <c r="S211" i="8" s="1"/>
  <c r="Q222" i="8"/>
  <c r="R222" i="8"/>
  <c r="P222" i="8"/>
  <c r="Q225" i="8"/>
  <c r="R225" i="8"/>
  <c r="Q228" i="8"/>
  <c r="O228" i="8"/>
  <c r="G244" i="8"/>
  <c r="F247" i="8"/>
  <c r="O248" i="8"/>
  <c r="K251" i="8"/>
  <c r="J255" i="8"/>
  <c r="F258" i="8"/>
  <c r="H262" i="8"/>
  <c r="S262" i="8" s="1"/>
  <c r="Q273" i="8"/>
  <c r="R273" i="8"/>
  <c r="F289" i="8"/>
  <c r="K322" i="8"/>
  <c r="O328" i="8"/>
  <c r="T328" i="8" s="1"/>
  <c r="R330" i="8"/>
  <c r="V334" i="8"/>
  <c r="L348" i="8"/>
  <c r="Q355" i="8"/>
  <c r="P355" i="8"/>
  <c r="J357" i="8"/>
  <c r="S357" i="8"/>
  <c r="M359" i="8"/>
  <c r="R373" i="8"/>
  <c r="O377" i="8"/>
  <c r="G385" i="8"/>
  <c r="Q401" i="8"/>
  <c r="Q408" i="8"/>
  <c r="R408" i="8"/>
  <c r="G412" i="8"/>
  <c r="H414" i="8"/>
  <c r="S414" i="8" s="1"/>
  <c r="K424" i="8"/>
  <c r="F426" i="8"/>
  <c r="G429" i="8"/>
  <c r="J458" i="8"/>
  <c r="F474" i="8"/>
  <c r="J489" i="8"/>
  <c r="W633" i="8"/>
  <c r="G698" i="8"/>
  <c r="H18" i="8"/>
  <c r="W18" i="8" s="1"/>
  <c r="F20" i="8"/>
  <c r="H31" i="8"/>
  <c r="S31" i="8" s="1"/>
  <c r="H33" i="8"/>
  <c r="S33" i="8" s="1"/>
  <c r="H37" i="8"/>
  <c r="S37" i="8" s="1"/>
  <c r="H39" i="8"/>
  <c r="S39" i="8" s="1"/>
  <c r="H43" i="8"/>
  <c r="S43" i="8" s="1"/>
  <c r="H45" i="8"/>
  <c r="H49" i="8"/>
  <c r="S49" i="8" s="1"/>
  <c r="H51" i="8"/>
  <c r="S51" i="8" s="1"/>
  <c r="F58" i="8"/>
  <c r="P64" i="8"/>
  <c r="H66" i="8"/>
  <c r="S66" i="8" s="1"/>
  <c r="F71" i="8"/>
  <c r="P75" i="8"/>
  <c r="H76" i="8"/>
  <c r="S76" i="8" s="1"/>
  <c r="H88" i="8"/>
  <c r="S88" i="8" s="1"/>
  <c r="F89" i="8"/>
  <c r="Q96" i="8"/>
  <c r="P96" i="8"/>
  <c r="O96" i="8"/>
  <c r="O99" i="8"/>
  <c r="G101" i="8"/>
  <c r="H118" i="8"/>
  <c r="F119" i="8"/>
  <c r="G145" i="8"/>
  <c r="H151" i="8"/>
  <c r="S151" i="8" s="1"/>
  <c r="J162" i="8"/>
  <c r="M165" i="8"/>
  <c r="O166" i="8"/>
  <c r="H169" i="8"/>
  <c r="S169" i="8" s="1"/>
  <c r="Q181" i="8"/>
  <c r="P181" i="8"/>
  <c r="G184" i="8"/>
  <c r="P189" i="8"/>
  <c r="O189" i="8"/>
  <c r="R189" i="8"/>
  <c r="H198" i="8"/>
  <c r="T198" i="8" s="1"/>
  <c r="Q226" i="8"/>
  <c r="K231" i="8"/>
  <c r="K232" i="8"/>
  <c r="H235" i="8"/>
  <c r="S235" i="8" s="1"/>
  <c r="G247" i="8"/>
  <c r="P248" i="8"/>
  <c r="G258" i="8"/>
  <c r="H273" i="8"/>
  <c r="S273" i="8" s="1"/>
  <c r="Q279" i="8"/>
  <c r="Q292" i="8"/>
  <c r="P292" i="8"/>
  <c r="J297" i="8"/>
  <c r="K300" i="8"/>
  <c r="O317" i="8"/>
  <c r="Q320" i="8"/>
  <c r="P320" i="8"/>
  <c r="O320" i="8"/>
  <c r="L325" i="8"/>
  <c r="F327" i="8"/>
  <c r="M334" i="8"/>
  <c r="M341" i="8"/>
  <c r="Q350" i="8"/>
  <c r="P350" i="8"/>
  <c r="R350" i="8"/>
  <c r="O350" i="8"/>
  <c r="H352" i="8"/>
  <c r="S352" i="8" s="1"/>
  <c r="O355" i="8"/>
  <c r="T355" i="8" s="1"/>
  <c r="R401" i="8"/>
  <c r="O403" i="8"/>
  <c r="K426" i="8"/>
  <c r="H429" i="8"/>
  <c r="S429" i="8" s="1"/>
  <c r="F447" i="8"/>
  <c r="G474" i="8"/>
  <c r="J476" i="8"/>
  <c r="L507" i="8"/>
  <c r="J530" i="8"/>
  <c r="F13" i="8"/>
  <c r="G20" i="8"/>
  <c r="G58" i="8"/>
  <c r="O64" i="8"/>
  <c r="G71" i="8"/>
  <c r="P74" i="8"/>
  <c r="O75" i="8"/>
  <c r="G89" i="8"/>
  <c r="P95" i="8"/>
  <c r="Q98" i="8"/>
  <c r="Z100" i="8"/>
  <c r="H101" i="8"/>
  <c r="S101" i="8" s="1"/>
  <c r="G103" i="8"/>
  <c r="F104" i="8"/>
  <c r="O113" i="8"/>
  <c r="Q114" i="8"/>
  <c r="P114" i="8"/>
  <c r="O114" i="8"/>
  <c r="O117" i="8"/>
  <c r="G119" i="8"/>
  <c r="O129" i="8"/>
  <c r="R129" i="8"/>
  <c r="Q129" i="8"/>
  <c r="F144" i="8"/>
  <c r="F157" i="8"/>
  <c r="H163" i="8"/>
  <c r="S163" i="8" s="1"/>
  <c r="K164" i="8"/>
  <c r="O181" i="8"/>
  <c r="H184" i="8"/>
  <c r="S184" i="8" s="1"/>
  <c r="P199" i="8"/>
  <c r="O199" i="8"/>
  <c r="R202" i="8"/>
  <c r="Q202" i="8"/>
  <c r="P202" i="8"/>
  <c r="U202" i="8" s="1"/>
  <c r="O202" i="8"/>
  <c r="T202" i="8" s="1"/>
  <c r="Q203" i="8"/>
  <c r="P203" i="8"/>
  <c r="F214" i="8"/>
  <c r="R218" i="8"/>
  <c r="Q218" i="8"/>
  <c r="P218" i="8"/>
  <c r="F225" i="8"/>
  <c r="F228" i="8"/>
  <c r="Q231" i="8"/>
  <c r="P231" i="8"/>
  <c r="O231" i="8"/>
  <c r="Q240" i="8"/>
  <c r="P240" i="8"/>
  <c r="O240" i="8"/>
  <c r="H247" i="8"/>
  <c r="S247" i="8" s="1"/>
  <c r="Q248" i="8"/>
  <c r="J254" i="8"/>
  <c r="H258" i="8"/>
  <c r="S258" i="8" s="1"/>
  <c r="O292" i="8"/>
  <c r="P333" i="8"/>
  <c r="Q333" i="8"/>
  <c r="R333" i="8"/>
  <c r="F365" i="8"/>
  <c r="J376" i="8"/>
  <c r="J385" i="8"/>
  <c r="F393" i="8"/>
  <c r="W394" i="8"/>
  <c r="Q412" i="8"/>
  <c r="P412" i="8"/>
  <c r="J414" i="8"/>
  <c r="J437" i="8"/>
  <c r="L443" i="8"/>
  <c r="J445" i="8"/>
  <c r="H447" i="8"/>
  <c r="S447" i="8" s="1"/>
  <c r="S523" i="8"/>
  <c r="G554" i="8"/>
  <c r="G665" i="8"/>
  <c r="H690" i="8"/>
  <c r="S690" i="8" s="1"/>
  <c r="H693" i="8"/>
  <c r="S693" i="8" s="1"/>
  <c r="R194" i="8"/>
  <c r="Q194" i="8"/>
  <c r="Q278" i="8"/>
  <c r="P278" i="8"/>
  <c r="O278" i="8"/>
  <c r="S318" i="8"/>
  <c r="P378" i="8"/>
  <c r="S392" i="8"/>
  <c r="J392" i="8"/>
  <c r="R407" i="8"/>
  <c r="Q407" i="8"/>
  <c r="P407" i="8"/>
  <c r="O407" i="8"/>
  <c r="R418" i="8"/>
  <c r="Q418" i="8"/>
  <c r="P421" i="8"/>
  <c r="Q421" i="8"/>
  <c r="O421" i="8"/>
  <c r="K456" i="8"/>
  <c r="J475" i="8"/>
  <c r="K504" i="8"/>
  <c r="L561" i="8"/>
  <c r="O572" i="8"/>
  <c r="Q572" i="8"/>
  <c r="R598" i="8"/>
  <c r="Q598" i="8"/>
  <c r="P598" i="8"/>
  <c r="R641" i="8"/>
  <c r="Q641" i="8"/>
  <c r="O641" i="8"/>
  <c r="Q71" i="8"/>
  <c r="S113" i="8"/>
  <c r="Q246" i="8"/>
  <c r="R246" i="8"/>
  <c r="P246" i="8"/>
  <c r="J247" i="8"/>
  <c r="Q249" i="8"/>
  <c r="R249" i="8"/>
  <c r="J284" i="8"/>
  <c r="O301" i="8"/>
  <c r="J318" i="8"/>
  <c r="S324" i="8"/>
  <c r="S325" i="8"/>
  <c r="Q346" i="8"/>
  <c r="P346" i="8"/>
  <c r="Q363" i="8"/>
  <c r="P363" i="8"/>
  <c r="O363" i="8"/>
  <c r="M401" i="8"/>
  <c r="P464" i="8"/>
  <c r="O464" i="8"/>
  <c r="Q464" i="8"/>
  <c r="R464" i="8"/>
  <c r="Q467" i="8"/>
  <c r="P467" i="8"/>
  <c r="O467" i="8"/>
  <c r="J500" i="8"/>
  <c r="S500" i="8"/>
  <c r="Q504" i="8"/>
  <c r="P504" i="8"/>
  <c r="K559" i="8"/>
  <c r="J567" i="8"/>
  <c r="P572" i="8"/>
  <c r="J726" i="8"/>
  <c r="Q772" i="8"/>
  <c r="P772" i="8"/>
  <c r="O772" i="8"/>
  <c r="J667" i="8"/>
  <c r="P621" i="8"/>
  <c r="O621" i="8"/>
  <c r="Q621" i="8"/>
  <c r="J624" i="8"/>
  <c r="J699" i="8"/>
  <c r="R624" i="8"/>
  <c r="P624" i="8"/>
  <c r="O624" i="8"/>
  <c r="Q624" i="8"/>
  <c r="K670" i="8"/>
  <c r="Q606" i="8"/>
  <c r="P606" i="8"/>
  <c r="J658" i="8"/>
  <c r="J705" i="8"/>
  <c r="Q62" i="8"/>
  <c r="J145" i="8"/>
  <c r="S175" i="8"/>
  <c r="O218" i="8"/>
  <c r="Q224" i="8"/>
  <c r="P224" i="8"/>
  <c r="O224" i="8"/>
  <c r="O259" i="8"/>
  <c r="Q285" i="8"/>
  <c r="R285" i="8"/>
  <c r="P285" i="8"/>
  <c r="O285" i="8"/>
  <c r="J306" i="8"/>
  <c r="P329" i="8"/>
  <c r="O329" i="8"/>
  <c r="Q337" i="8"/>
  <c r="P337" i="8"/>
  <c r="P340" i="8"/>
  <c r="O340" i="8"/>
  <c r="L350" i="8"/>
  <c r="P367" i="8"/>
  <c r="J381" i="8"/>
  <c r="J397" i="8"/>
  <c r="S397" i="8"/>
  <c r="P442" i="8"/>
  <c r="O442" i="8"/>
  <c r="S449" i="8"/>
  <c r="J449" i="8"/>
  <c r="R553" i="8"/>
  <c r="Q553" i="8"/>
  <c r="O553" i="8"/>
  <c r="J604" i="8"/>
  <c r="J613" i="8"/>
  <c r="L632" i="8"/>
  <c r="M652" i="8"/>
  <c r="O143" i="8"/>
  <c r="J157" i="8"/>
  <c r="O161" i="8"/>
  <c r="O184" i="8"/>
  <c r="S190" i="8"/>
  <c r="J190" i="8"/>
  <c r="O205" i="8"/>
  <c r="P221" i="8"/>
  <c r="P262" i="8"/>
  <c r="Q268" i="8"/>
  <c r="P268" i="8"/>
  <c r="Q271" i="8"/>
  <c r="J293" i="8"/>
  <c r="Q294" i="8"/>
  <c r="P294" i="8"/>
  <c r="R306" i="8"/>
  <c r="Q306" i="8"/>
  <c r="P306" i="8"/>
  <c r="O306" i="8"/>
  <c r="Q329" i="8"/>
  <c r="V329" i="8" s="1"/>
  <c r="O337" i="8"/>
  <c r="Q340" i="8"/>
  <c r="J342" i="8"/>
  <c r="J370" i="8"/>
  <c r="J405" i="8"/>
  <c r="K433" i="8"/>
  <c r="Q442" i="8"/>
  <c r="J444" i="8"/>
  <c r="L600" i="8"/>
  <c r="J644" i="8"/>
  <c r="P60" i="8"/>
  <c r="P62" i="8"/>
  <c r="Q86" i="8"/>
  <c r="Q104" i="8"/>
  <c r="Q122" i="8"/>
  <c r="P142" i="8"/>
  <c r="P143" i="8"/>
  <c r="J151" i="8"/>
  <c r="O160" i="8"/>
  <c r="T160" i="8" s="1"/>
  <c r="Q169" i="8"/>
  <c r="P169" i="8"/>
  <c r="O169" i="8"/>
  <c r="Q177" i="8"/>
  <c r="P177" i="8"/>
  <c r="P185" i="8"/>
  <c r="K186" i="8"/>
  <c r="Q214" i="8"/>
  <c r="P214" i="8"/>
  <c r="Q217" i="8"/>
  <c r="O223" i="8"/>
  <c r="P226" i="8"/>
  <c r="P229" i="8"/>
  <c r="P232" i="8"/>
  <c r="Q265" i="8"/>
  <c r="P265" i="8"/>
  <c r="O265" i="8"/>
  <c r="O268" i="8"/>
  <c r="O271" i="8"/>
  <c r="T271" i="8" s="1"/>
  <c r="O274" i="8"/>
  <c r="T274" i="8" s="1"/>
  <c r="P281" i="8"/>
  <c r="R293" i="8"/>
  <c r="P293" i="8"/>
  <c r="O293" i="8"/>
  <c r="O318" i="8"/>
  <c r="R318" i="8"/>
  <c r="Q318" i="8"/>
  <c r="J319" i="8"/>
  <c r="O325" i="8"/>
  <c r="T325" i="8" s="1"/>
  <c r="L332" i="8"/>
  <c r="P342" i="8"/>
  <c r="Q342" i="8"/>
  <c r="R342" i="8"/>
  <c r="Q344" i="8"/>
  <c r="P344" i="8"/>
  <c r="O344" i="8"/>
  <c r="T346" i="8"/>
  <c r="J353" i="8"/>
  <c r="S353" i="8"/>
  <c r="L373" i="8"/>
  <c r="J375" i="8"/>
  <c r="Q402" i="8"/>
  <c r="P402" i="8"/>
  <c r="O402" i="8"/>
  <c r="T402" i="8" s="1"/>
  <c r="J411" i="8"/>
  <c r="Q424" i="8"/>
  <c r="P424" i="8"/>
  <c r="O424" i="8"/>
  <c r="O433" i="8"/>
  <c r="R433" i="8"/>
  <c r="Q433" i="8"/>
  <c r="P433" i="8"/>
  <c r="K436" i="8"/>
  <c r="U459" i="8"/>
  <c r="L469" i="8"/>
  <c r="O482" i="8"/>
  <c r="Q482" i="8"/>
  <c r="P482" i="8"/>
  <c r="Q597" i="8"/>
  <c r="J607" i="8"/>
  <c r="O86" i="8"/>
  <c r="O104" i="8"/>
  <c r="O122" i="8"/>
  <c r="P134" i="8"/>
  <c r="O134" i="8"/>
  <c r="Q143" i="8"/>
  <c r="O149" i="8"/>
  <c r="O155" i="8"/>
  <c r="T155" i="8" s="1"/>
  <c r="P172" i="8"/>
  <c r="O172" i="8"/>
  <c r="Q211" i="8"/>
  <c r="P211" i="8"/>
  <c r="O211" i="8"/>
  <c r="O214" i="8"/>
  <c r="O217" i="8"/>
  <c r="P271" i="8"/>
  <c r="U271" i="8" s="1"/>
  <c r="J277" i="8"/>
  <c r="Q287" i="8"/>
  <c r="P287" i="8"/>
  <c r="O287" i="8"/>
  <c r="J323" i="8"/>
  <c r="K346" i="8"/>
  <c r="R353" i="8"/>
  <c r="O353" i="8"/>
  <c r="J369" i="8"/>
  <c r="S378" i="8"/>
  <c r="J378" i="8"/>
  <c r="O389" i="8"/>
  <c r="R389" i="8"/>
  <c r="Q389" i="8"/>
  <c r="P392" i="8"/>
  <c r="O392" i="8"/>
  <c r="R392" i="8"/>
  <c r="Q392" i="8"/>
  <c r="R411" i="8"/>
  <c r="Q411" i="8"/>
  <c r="P411" i="8"/>
  <c r="O411" i="8"/>
  <c r="L459" i="8"/>
  <c r="K467" i="8"/>
  <c r="M492" i="8"/>
  <c r="J498" i="8"/>
  <c r="S498" i="8"/>
  <c r="K506" i="8"/>
  <c r="J512" i="8"/>
  <c r="P553" i="8"/>
  <c r="J579" i="8"/>
  <c r="R647" i="8"/>
  <c r="Q647" i="8"/>
  <c r="Q375" i="8"/>
  <c r="P375" i="8"/>
  <c r="O375" i="8"/>
  <c r="K386" i="8"/>
  <c r="O400" i="8"/>
  <c r="K404" i="8"/>
  <c r="K410" i="8"/>
  <c r="O414" i="8"/>
  <c r="R414" i="8"/>
  <c r="Q414" i="8"/>
  <c r="P414" i="8"/>
  <c r="Q483" i="8"/>
  <c r="P483" i="8"/>
  <c r="O483" i="8"/>
  <c r="K485" i="8"/>
  <c r="J501" i="8"/>
  <c r="Q511" i="8"/>
  <c r="P511" i="8"/>
  <c r="Q531" i="8"/>
  <c r="P531" i="8"/>
  <c r="O531" i="8"/>
  <c r="J555" i="8"/>
  <c r="L592" i="8"/>
  <c r="Q627" i="8"/>
  <c r="P627" i="8"/>
  <c r="O627" i="8"/>
  <c r="R627" i="8"/>
  <c r="R741" i="8"/>
  <c r="Q741" i="8"/>
  <c r="P741" i="8"/>
  <c r="O741" i="8"/>
  <c r="U778" i="8"/>
  <c r="L778" i="8"/>
  <c r="K817" i="8"/>
  <c r="Q295" i="8"/>
  <c r="P295" i="8"/>
  <c r="O295" i="8"/>
  <c r="S314" i="8"/>
  <c r="K349" i="8"/>
  <c r="J374" i="8"/>
  <c r="P386" i="8"/>
  <c r="O386" i="8"/>
  <c r="T386" i="8" s="1"/>
  <c r="J419" i="8"/>
  <c r="J429" i="8"/>
  <c r="K431" i="8"/>
  <c r="J446" i="8"/>
  <c r="V454" i="8"/>
  <c r="O511" i="8"/>
  <c r="K515" i="8"/>
  <c r="J522" i="8"/>
  <c r="L571" i="8"/>
  <c r="K686" i="8"/>
  <c r="J700" i="8"/>
  <c r="J729" i="8"/>
  <c r="Q737" i="8"/>
  <c r="P737" i="8"/>
  <c r="O737" i="8"/>
  <c r="J745" i="8"/>
  <c r="Q296" i="8"/>
  <c r="R374" i="8"/>
  <c r="O374" i="8"/>
  <c r="L379" i="8"/>
  <c r="J389" i="8"/>
  <c r="K415" i="8"/>
  <c r="W454" i="8"/>
  <c r="O460" i="8"/>
  <c r="J472" i="8"/>
  <c r="M488" i="8"/>
  <c r="J493" i="8"/>
  <c r="O501" i="8"/>
  <c r="Q503" i="8"/>
  <c r="P503" i="8"/>
  <c r="O503" i="8"/>
  <c r="O524" i="8"/>
  <c r="T524" i="8" s="1"/>
  <c r="J637" i="8"/>
  <c r="J651" i="8"/>
  <c r="J678" i="8"/>
  <c r="K845" i="8"/>
  <c r="J788" i="8"/>
  <c r="R751" i="8"/>
  <c r="Q751" i="8"/>
  <c r="O751" i="8"/>
  <c r="P751" i="8"/>
  <c r="L819" i="8"/>
  <c r="J736" i="8"/>
  <c r="K749" i="8"/>
  <c r="K770" i="8"/>
  <c r="Q132" i="8"/>
  <c r="Q332" i="8"/>
  <c r="P332" i="8"/>
  <c r="P360" i="8"/>
  <c r="Q360" i="8"/>
  <c r="R368" i="8"/>
  <c r="P368" i="8"/>
  <c r="O368" i="8"/>
  <c r="O369" i="8"/>
  <c r="P369" i="8"/>
  <c r="Q370" i="8"/>
  <c r="P370" i="8"/>
  <c r="O370" i="8"/>
  <c r="R381" i="8"/>
  <c r="Q381" i="8"/>
  <c r="Q388" i="8"/>
  <c r="P388" i="8"/>
  <c r="L391" i="8"/>
  <c r="O416" i="8"/>
  <c r="R416" i="8"/>
  <c r="Q416" i="8"/>
  <c r="P446" i="8"/>
  <c r="O446" i="8"/>
  <c r="R446" i="8"/>
  <c r="Q446" i="8"/>
  <c r="Q537" i="8"/>
  <c r="P547" i="8"/>
  <c r="O547" i="8"/>
  <c r="Q547" i="8"/>
  <c r="R547" i="8"/>
  <c r="J552" i="8"/>
  <c r="L619" i="8"/>
  <c r="K629" i="8"/>
  <c r="R767" i="8"/>
  <c r="Q767" i="8"/>
  <c r="P767" i="8"/>
  <c r="P835" i="8"/>
  <c r="O835" i="8"/>
  <c r="Q835" i="8"/>
  <c r="J331" i="8"/>
  <c r="J362" i="8"/>
  <c r="S362" i="8"/>
  <c r="Q463" i="8"/>
  <c r="P463" i="8"/>
  <c r="O463" i="8"/>
  <c r="M478" i="8"/>
  <c r="J511" i="8"/>
  <c r="R515" i="8"/>
  <c r="Q515" i="8"/>
  <c r="P515" i="8"/>
  <c r="Q539" i="8"/>
  <c r="P539" i="8"/>
  <c r="O539" i="8"/>
  <c r="T539" i="8" s="1"/>
  <c r="J541" i="8"/>
  <c r="Q573" i="8"/>
  <c r="P573" i="8"/>
  <c r="O573" i="8"/>
  <c r="Q749" i="8"/>
  <c r="P749" i="8"/>
  <c r="O749" i="8"/>
  <c r="Q277" i="8"/>
  <c r="P277" i="8"/>
  <c r="O277" i="8"/>
  <c r="O302" i="8"/>
  <c r="K307" i="8"/>
  <c r="O324" i="8"/>
  <c r="Q324" i="8"/>
  <c r="P324" i="8"/>
  <c r="J330" i="8"/>
  <c r="J361" i="8"/>
  <c r="K387" i="8"/>
  <c r="P396" i="8"/>
  <c r="J416" i="8"/>
  <c r="P419" i="8"/>
  <c r="O419" i="8"/>
  <c r="L430" i="8"/>
  <c r="K432" i="8"/>
  <c r="S443" i="8"/>
  <c r="K450" i="8"/>
  <c r="L457" i="8"/>
  <c r="L508" i="8"/>
  <c r="J535" i="8"/>
  <c r="P537" i="8"/>
  <c r="K587" i="8"/>
  <c r="L622" i="8"/>
  <c r="J627" i="8"/>
  <c r="S823" i="8"/>
  <c r="J823" i="8"/>
  <c r="Q275" i="8"/>
  <c r="Q293" i="8"/>
  <c r="Q307" i="8"/>
  <c r="P307" i="8"/>
  <c r="O311" i="8"/>
  <c r="T311" i="8" s="1"/>
  <c r="S312" i="8"/>
  <c r="S390" i="8"/>
  <c r="J390" i="8"/>
  <c r="J403" i="8"/>
  <c r="P449" i="8"/>
  <c r="O449" i="8"/>
  <c r="R449" i="8"/>
  <c r="Q449" i="8"/>
  <c r="Q450" i="8"/>
  <c r="P450" i="8"/>
  <c r="O450" i="8"/>
  <c r="S467" i="8"/>
  <c r="Q474" i="8"/>
  <c r="P474" i="8"/>
  <c r="O474" i="8"/>
  <c r="J480" i="8"/>
  <c r="J499" i="8"/>
  <c r="R500" i="8"/>
  <c r="Q500" i="8"/>
  <c r="P500" i="8"/>
  <c r="L505" i="8"/>
  <c r="J513" i="8"/>
  <c r="M516" i="8"/>
  <c r="R558" i="8"/>
  <c r="Q558" i="8"/>
  <c r="Q560" i="8"/>
  <c r="P560" i="8"/>
  <c r="O560" i="8"/>
  <c r="J585" i="8"/>
  <c r="K640" i="8"/>
  <c r="Q643" i="8"/>
  <c r="P643" i="8"/>
  <c r="O643" i="8"/>
  <c r="J646" i="8"/>
  <c r="O651" i="8"/>
  <c r="R651" i="8"/>
  <c r="Q651" i="8"/>
  <c r="P651" i="8"/>
  <c r="Q781" i="8"/>
  <c r="P781" i="8"/>
  <c r="O781" i="8"/>
  <c r="K885" i="8"/>
  <c r="Q853" i="8"/>
  <c r="P853" i="8"/>
  <c r="U853" i="8" s="1"/>
  <c r="O853" i="8"/>
  <c r="T853" i="8" s="1"/>
  <c r="Q417" i="8"/>
  <c r="P417" i="8"/>
  <c r="O417" i="8"/>
  <c r="J422" i="8"/>
  <c r="J438" i="8"/>
  <c r="O445" i="8"/>
  <c r="R445" i="8"/>
  <c r="Q462" i="8"/>
  <c r="P462" i="8"/>
  <c r="O462" i="8"/>
  <c r="T465" i="8"/>
  <c r="Q506" i="8"/>
  <c r="P506" i="8"/>
  <c r="K514" i="8"/>
  <c r="J545" i="8"/>
  <c r="J570" i="8"/>
  <c r="S570" i="8"/>
  <c r="P582" i="8"/>
  <c r="O582" i="8"/>
  <c r="Q582" i="8"/>
  <c r="Q608" i="8"/>
  <c r="P608" i="8"/>
  <c r="R608" i="8"/>
  <c r="L656" i="8"/>
  <c r="Q757" i="8"/>
  <c r="P757" i="8"/>
  <c r="O757" i="8"/>
  <c r="T757" i="8" s="1"/>
  <c r="O314" i="8"/>
  <c r="T314" i="8" s="1"/>
  <c r="O319" i="8"/>
  <c r="L343" i="8"/>
  <c r="O354" i="8"/>
  <c r="O367" i="8"/>
  <c r="S395" i="8"/>
  <c r="Q404" i="8"/>
  <c r="O404" i="8"/>
  <c r="R404" i="8"/>
  <c r="P408" i="8"/>
  <c r="R422" i="8"/>
  <c r="O422" i="8"/>
  <c r="Q432" i="8"/>
  <c r="O438" i="8"/>
  <c r="P438" i="8"/>
  <c r="R438" i="8"/>
  <c r="K465" i="8"/>
  <c r="Z477" i="8"/>
  <c r="O481" i="8"/>
  <c r="O506" i="8"/>
  <c r="Q522" i="8"/>
  <c r="P522" i="8"/>
  <c r="J608" i="8"/>
  <c r="S608" i="8"/>
  <c r="R635" i="8"/>
  <c r="P635" i="8"/>
  <c r="Q635" i="8"/>
  <c r="K682" i="8"/>
  <c r="K696" i="8"/>
  <c r="K709" i="8"/>
  <c r="J767" i="8"/>
  <c r="Q290" i="8"/>
  <c r="Q353" i="8"/>
  <c r="P353" i="8"/>
  <c r="J395" i="8"/>
  <c r="V406" i="8"/>
  <c r="U428" i="8"/>
  <c r="O432" i="8"/>
  <c r="K474" i="8"/>
  <c r="O484" i="8"/>
  <c r="Q484" i="8"/>
  <c r="J490" i="8"/>
  <c r="K497" i="8"/>
  <c r="O522" i="8"/>
  <c r="L529" i="8"/>
  <c r="K538" i="8"/>
  <c r="J543" i="8"/>
  <c r="J547" i="8"/>
  <c r="J621" i="8"/>
  <c r="L653" i="8"/>
  <c r="Q682" i="8"/>
  <c r="P682" i="8"/>
  <c r="O682" i="8"/>
  <c r="T682" i="8" s="1"/>
  <c r="J723" i="8"/>
  <c r="K828" i="8"/>
  <c r="K841" i="8"/>
  <c r="T384" i="8"/>
  <c r="K384" i="8"/>
  <c r="P426" i="8"/>
  <c r="T435" i="8"/>
  <c r="K435" i="8"/>
  <c r="J486" i="8"/>
  <c r="K532" i="8"/>
  <c r="K553" i="8"/>
  <c r="P558" i="8"/>
  <c r="J588" i="8"/>
  <c r="O589" i="8"/>
  <c r="Q589" i="8"/>
  <c r="Q655" i="8"/>
  <c r="P655" i="8"/>
  <c r="O655" i="8"/>
  <c r="Q664" i="8"/>
  <c r="P664" i="8"/>
  <c r="O664" i="8"/>
  <c r="K669" i="8"/>
  <c r="K855" i="8"/>
  <c r="V858" i="8"/>
  <c r="M858" i="8"/>
  <c r="O408" i="8"/>
  <c r="J412" i="8"/>
  <c r="O426" i="8"/>
  <c r="J427" i="8"/>
  <c r="O430" i="8"/>
  <c r="O451" i="8"/>
  <c r="K453" i="8"/>
  <c r="Q489" i="8"/>
  <c r="P489" i="8"/>
  <c r="O489" i="8"/>
  <c r="J494" i="8"/>
  <c r="S494" i="8"/>
  <c r="Q513" i="8"/>
  <c r="P513" i="8"/>
  <c r="O513" i="8"/>
  <c r="O525" i="8"/>
  <c r="P548" i="8"/>
  <c r="O548" i="8"/>
  <c r="R548" i="8"/>
  <c r="J569" i="8"/>
  <c r="M574" i="8"/>
  <c r="P589" i="8"/>
  <c r="P638" i="8"/>
  <c r="O638" i="8"/>
  <c r="J650" i="8"/>
  <c r="Q652" i="8"/>
  <c r="V652" i="8" s="1"/>
  <c r="P652" i="8"/>
  <c r="U652" i="8" s="1"/>
  <c r="O652" i="8"/>
  <c r="T652" i="8" s="1"/>
  <c r="K660" i="8"/>
  <c r="K674" i="8"/>
  <c r="Q676" i="8"/>
  <c r="P676" i="8"/>
  <c r="O676" i="8"/>
  <c r="O690" i="8"/>
  <c r="P690" i="8"/>
  <c r="Q690" i="8"/>
  <c r="R690" i="8"/>
  <c r="R714" i="8"/>
  <c r="Q714" i="8"/>
  <c r="P714" i="8"/>
  <c r="O714" i="8"/>
  <c r="R815" i="8"/>
  <c r="Q815" i="8"/>
  <c r="P815" i="8"/>
  <c r="T343" i="8"/>
  <c r="T352" i="8"/>
  <c r="P365" i="8"/>
  <c r="O365" i="8"/>
  <c r="Q397" i="8"/>
  <c r="P397" i="8"/>
  <c r="O397" i="8"/>
  <c r="Q426" i="8"/>
  <c r="P458" i="8"/>
  <c r="O458" i="8"/>
  <c r="R458" i="8"/>
  <c r="Q458" i="8"/>
  <c r="R476" i="8"/>
  <c r="O476" i="8"/>
  <c r="K481" i="8"/>
  <c r="O494" i="8"/>
  <c r="R494" i="8"/>
  <c r="Q494" i="8"/>
  <c r="Z503" i="8"/>
  <c r="J518" i="8"/>
  <c r="S537" i="8"/>
  <c r="J537" i="8"/>
  <c r="R543" i="8"/>
  <c r="Q543" i="8"/>
  <c r="J557" i="8"/>
  <c r="R569" i="8"/>
  <c r="P569" i="8"/>
  <c r="O569" i="8"/>
  <c r="J584" i="8"/>
  <c r="Q595" i="8"/>
  <c r="P595" i="8"/>
  <c r="R595" i="8"/>
  <c r="J597" i="8"/>
  <c r="J612" i="8"/>
  <c r="R650" i="8"/>
  <c r="Q650" i="8"/>
  <c r="Q662" i="8"/>
  <c r="P662" i="8"/>
  <c r="O662" i="8"/>
  <c r="Q694" i="8"/>
  <c r="P694" i="8"/>
  <c r="O694" i="8"/>
  <c r="J697" i="8"/>
  <c r="Q743" i="8"/>
  <c r="P743" i="8"/>
  <c r="O743" i="8"/>
  <c r="L802" i="8"/>
  <c r="Q855" i="8"/>
  <c r="P855" i="8"/>
  <c r="O855" i="8"/>
  <c r="Q955" i="8"/>
  <c r="P955" i="8"/>
  <c r="U955" i="8" s="1"/>
  <c r="O955" i="8"/>
  <c r="T955" i="8" s="1"/>
  <c r="R365" i="8"/>
  <c r="Q395" i="8"/>
  <c r="P563" i="8"/>
  <c r="O563" i="8"/>
  <c r="P580" i="8"/>
  <c r="Q580" i="8"/>
  <c r="O580" i="8"/>
  <c r="R580" i="8"/>
  <c r="K671" i="8"/>
  <c r="J711" i="8"/>
  <c r="J776" i="8"/>
  <c r="O322" i="8"/>
  <c r="T322" i="8" s="1"/>
  <c r="O333" i="8"/>
  <c r="O342" i="8"/>
  <c r="O351" i="8"/>
  <c r="O360" i="8"/>
  <c r="R380" i="8"/>
  <c r="Q380" i="8"/>
  <c r="P380" i="8"/>
  <c r="U380" i="8" s="1"/>
  <c r="Q385" i="8"/>
  <c r="O387" i="8"/>
  <c r="R387" i="8"/>
  <c r="O409" i="8"/>
  <c r="T409" i="8" s="1"/>
  <c r="R409" i="8"/>
  <c r="Q429" i="8"/>
  <c r="P429" i="8"/>
  <c r="O429" i="8"/>
  <c r="J487" i="8"/>
  <c r="O500" i="8"/>
  <c r="J525" i="8"/>
  <c r="S525" i="8"/>
  <c r="K549" i="8"/>
  <c r="Q563" i="8"/>
  <c r="J582" i="8"/>
  <c r="J638" i="8"/>
  <c r="R642" i="8"/>
  <c r="Q642" i="8"/>
  <c r="P642" i="8"/>
  <c r="O642" i="8"/>
  <c r="Q671" i="8"/>
  <c r="P671" i="8"/>
  <c r="O671" i="8"/>
  <c r="T671" i="8" s="1"/>
  <c r="R711" i="8"/>
  <c r="Q711" i="8"/>
  <c r="P711" i="8"/>
  <c r="O711" i="8"/>
  <c r="O717" i="8"/>
  <c r="T717" i="8" s="1"/>
  <c r="P717" i="8"/>
  <c r="U717" i="8" s="1"/>
  <c r="R717" i="8"/>
  <c r="Q717" i="8"/>
  <c r="M769" i="8"/>
  <c r="J889" i="8"/>
  <c r="S889" i="8"/>
  <c r="O385" i="8"/>
  <c r="P465" i="8"/>
  <c r="S504" i="8"/>
  <c r="Q533" i="8"/>
  <c r="P533" i="8"/>
  <c r="O533" i="8"/>
  <c r="J551" i="8"/>
  <c r="J558" i="8"/>
  <c r="L596" i="8"/>
  <c r="K655" i="8"/>
  <c r="J657" i="8"/>
  <c r="J742" i="8"/>
  <c r="L773" i="8"/>
  <c r="J882" i="8"/>
  <c r="Q477" i="8"/>
  <c r="Q536" i="8"/>
  <c r="P536" i="8"/>
  <c r="K568" i="8"/>
  <c r="J572" i="8"/>
  <c r="Q596" i="8"/>
  <c r="P596" i="8"/>
  <c r="O596" i="8"/>
  <c r="Q607" i="8"/>
  <c r="P607" i="8"/>
  <c r="J615" i="8"/>
  <c r="S625" i="8"/>
  <c r="J625" i="8"/>
  <c r="O630" i="8"/>
  <c r="R630" i="8"/>
  <c r="O677" i="8"/>
  <c r="Q677" i="8"/>
  <c r="P677" i="8"/>
  <c r="Q687" i="8"/>
  <c r="P687" i="8"/>
  <c r="U722" i="8"/>
  <c r="L722" i="8"/>
  <c r="P452" i="8"/>
  <c r="O452" i="8"/>
  <c r="P473" i="8"/>
  <c r="O477" i="8"/>
  <c r="O515" i="8"/>
  <c r="J519" i="8"/>
  <c r="O536" i="8"/>
  <c r="R549" i="8"/>
  <c r="P549" i="8"/>
  <c r="O549" i="8"/>
  <c r="P568" i="8"/>
  <c r="Q568" i="8"/>
  <c r="O568" i="8"/>
  <c r="K593" i="8"/>
  <c r="K689" i="8"/>
  <c r="T689" i="8"/>
  <c r="T693" i="8"/>
  <c r="J704" i="8"/>
  <c r="K730" i="8"/>
  <c r="Q733" i="8"/>
  <c r="P733" i="8"/>
  <c r="O733" i="8"/>
  <c r="K750" i="8"/>
  <c r="L790" i="8"/>
  <c r="P455" i="8"/>
  <c r="O455" i="8"/>
  <c r="T455" i="8" s="1"/>
  <c r="Q469" i="8"/>
  <c r="P469" i="8"/>
  <c r="P477" i="8"/>
  <c r="U477" i="8" s="1"/>
  <c r="L502" i="8"/>
  <c r="L509" i="8"/>
  <c r="Q557" i="8"/>
  <c r="P557" i="8"/>
  <c r="S559" i="8"/>
  <c r="Q561" i="8"/>
  <c r="P561" i="8"/>
  <c r="O561" i="8"/>
  <c r="J595" i="8"/>
  <c r="P615" i="8"/>
  <c r="O615" i="8"/>
  <c r="J634" i="8"/>
  <c r="K693" i="8"/>
  <c r="P730" i="8"/>
  <c r="O730" i="8"/>
  <c r="T730" i="8" s="1"/>
  <c r="Q904" i="8"/>
  <c r="P904" i="8"/>
  <c r="O904" i="8"/>
  <c r="T904" i="8" s="1"/>
  <c r="P434" i="8"/>
  <c r="R455" i="8"/>
  <c r="Q468" i="8"/>
  <c r="Q485" i="8"/>
  <c r="S495" i="8"/>
  <c r="R512" i="8"/>
  <c r="Q512" i="8"/>
  <c r="Q526" i="8"/>
  <c r="R526" i="8"/>
  <c r="J540" i="8"/>
  <c r="J550" i="8"/>
  <c r="Q551" i="8"/>
  <c r="P551" i="8"/>
  <c r="M594" i="8"/>
  <c r="S654" i="8"/>
  <c r="L668" i="8"/>
  <c r="K792" i="8"/>
  <c r="J822" i="8"/>
  <c r="Q434" i="8"/>
  <c r="O468" i="8"/>
  <c r="Q476" i="8"/>
  <c r="P476" i="8"/>
  <c r="O478" i="8"/>
  <c r="R478" i="8"/>
  <c r="Q480" i="8"/>
  <c r="O480" i="8"/>
  <c r="O485" i="8"/>
  <c r="J495" i="8"/>
  <c r="Q519" i="8"/>
  <c r="P519" i="8"/>
  <c r="O519" i="8"/>
  <c r="J528" i="8"/>
  <c r="S528" i="8"/>
  <c r="K536" i="8"/>
  <c r="O540" i="8"/>
  <c r="R540" i="8"/>
  <c r="J546" i="8"/>
  <c r="P550" i="8"/>
  <c r="O550" i="8"/>
  <c r="R550" i="8"/>
  <c r="O551" i="8"/>
  <c r="Q581" i="8"/>
  <c r="P581" i="8"/>
  <c r="R587" i="8"/>
  <c r="Q587" i="8"/>
  <c r="P587" i="8"/>
  <c r="O587" i="8"/>
  <c r="R593" i="8"/>
  <c r="Q593" i="8"/>
  <c r="P593" i="8"/>
  <c r="O593" i="8"/>
  <c r="O635" i="8"/>
  <c r="Q668" i="8"/>
  <c r="P668" i="8"/>
  <c r="U668" i="8" s="1"/>
  <c r="O668" i="8"/>
  <c r="T679" i="8"/>
  <c r="R695" i="8"/>
  <c r="O695" i="8"/>
  <c r="K747" i="8"/>
  <c r="J825" i="8"/>
  <c r="P443" i="8"/>
  <c r="O443" i="8"/>
  <c r="Q486" i="8"/>
  <c r="O486" i="8"/>
  <c r="O508" i="8"/>
  <c r="T508" i="8" s="1"/>
  <c r="R508" i="8"/>
  <c r="Q508" i="8"/>
  <c r="P508" i="8"/>
  <c r="U508" i="8" s="1"/>
  <c r="R528" i="8"/>
  <c r="Q528" i="8"/>
  <c r="O528" i="8"/>
  <c r="Q542" i="8"/>
  <c r="P542" i="8"/>
  <c r="O542" i="8"/>
  <c r="T542" i="8" s="1"/>
  <c r="P546" i="8"/>
  <c r="R546" i="8"/>
  <c r="J577" i="8"/>
  <c r="J580" i="8"/>
  <c r="K605" i="8"/>
  <c r="P647" i="8"/>
  <c r="K662" i="8"/>
  <c r="K664" i="8"/>
  <c r="U684" i="8"/>
  <c r="K695" i="8"/>
  <c r="L710" i="8"/>
  <c r="S756" i="8"/>
  <c r="J756" i="8"/>
  <c r="O762" i="8"/>
  <c r="R762" i="8"/>
  <c r="Q762" i="8"/>
  <c r="P762" i="8"/>
  <c r="K765" i="8"/>
  <c r="K524" i="8"/>
  <c r="P528" i="8"/>
  <c r="P564" i="8"/>
  <c r="Q564" i="8"/>
  <c r="O564" i="8"/>
  <c r="L606" i="8"/>
  <c r="Q611" i="8"/>
  <c r="P611" i="8"/>
  <c r="O611" i="8"/>
  <c r="O654" i="8"/>
  <c r="T654" i="8" s="1"/>
  <c r="R654" i="8"/>
  <c r="Q654" i="8"/>
  <c r="P654" i="8"/>
  <c r="J681" i="8"/>
  <c r="R716" i="8"/>
  <c r="O716" i="8"/>
  <c r="J727" i="8"/>
  <c r="K785" i="8"/>
  <c r="Q492" i="8"/>
  <c r="P492" i="8"/>
  <c r="Q498" i="8"/>
  <c r="J531" i="8"/>
  <c r="Q545" i="8"/>
  <c r="P545" i="8"/>
  <c r="O545" i="8"/>
  <c r="P574" i="8"/>
  <c r="Q574" i="8"/>
  <c r="V574" i="8" s="1"/>
  <c r="O574" i="8"/>
  <c r="Z576" i="8"/>
  <c r="K586" i="8"/>
  <c r="K591" i="8"/>
  <c r="O592" i="8"/>
  <c r="Q592" i="8"/>
  <c r="P592" i="8"/>
  <c r="S614" i="8"/>
  <c r="J618" i="8"/>
  <c r="L631" i="8"/>
  <c r="M636" i="8"/>
  <c r="J641" i="8"/>
  <c r="J643" i="8"/>
  <c r="J663" i="8"/>
  <c r="Z677" i="8"/>
  <c r="L679" i="8"/>
  <c r="O681" i="8"/>
  <c r="P681" i="8"/>
  <c r="R681" i="8"/>
  <c r="Q681" i="8"/>
  <c r="J698" i="8"/>
  <c r="J702" i="8"/>
  <c r="L712" i="8"/>
  <c r="J714" i="8"/>
  <c r="Q763" i="8"/>
  <c r="P763" i="8"/>
  <c r="O763" i="8"/>
  <c r="S766" i="8"/>
  <c r="J766" i="8"/>
  <c r="J772" i="8"/>
  <c r="J797" i="8"/>
  <c r="S797" i="8"/>
  <c r="K849" i="8"/>
  <c r="K542" i="8"/>
  <c r="Q549" i="8"/>
  <c r="J623" i="8"/>
  <c r="M626" i="8"/>
  <c r="R646" i="8"/>
  <c r="O646" i="8"/>
  <c r="Q653" i="8"/>
  <c r="P653" i="8"/>
  <c r="O653" i="8"/>
  <c r="T653" i="8" s="1"/>
  <c r="O683" i="8"/>
  <c r="R683" i="8"/>
  <c r="S774" i="8"/>
  <c r="J774" i="8"/>
  <c r="W777" i="8"/>
  <c r="Z777" i="8"/>
  <c r="K805" i="8"/>
  <c r="J848" i="8"/>
  <c r="R982" i="8"/>
  <c r="Q982" i="8"/>
  <c r="O982" i="8"/>
  <c r="R1000" i="8"/>
  <c r="P1000" i="8"/>
  <c r="O1000" i="8"/>
  <c r="Q471" i="8"/>
  <c r="K544" i="8"/>
  <c r="J562" i="8"/>
  <c r="O566" i="8"/>
  <c r="P597" i="8"/>
  <c r="Q632" i="8"/>
  <c r="P632" i="8"/>
  <c r="O632" i="8"/>
  <c r="W659" i="8"/>
  <c r="Q685" i="8"/>
  <c r="P685" i="8"/>
  <c r="O685" i="8"/>
  <c r="P755" i="8"/>
  <c r="O755" i="8"/>
  <c r="Q805" i="8"/>
  <c r="P805" i="8"/>
  <c r="O805" i="8"/>
  <c r="J852" i="8"/>
  <c r="J870" i="8"/>
  <c r="M964" i="8"/>
  <c r="S993" i="8"/>
  <c r="J993" i="8"/>
  <c r="O546" i="8"/>
  <c r="P562" i="8"/>
  <c r="Q562" i="8"/>
  <c r="O562" i="8"/>
  <c r="R562" i="8"/>
  <c r="J565" i="8"/>
  <c r="P566" i="8"/>
  <c r="J575" i="8"/>
  <c r="O597" i="8"/>
  <c r="K601" i="8"/>
  <c r="Q620" i="8"/>
  <c r="P620" i="8"/>
  <c r="Q659" i="8"/>
  <c r="V659" i="8" s="1"/>
  <c r="P659" i="8"/>
  <c r="U659" i="8" s="1"/>
  <c r="O659" i="8"/>
  <c r="T659" i="8" s="1"/>
  <c r="S659" i="8"/>
  <c r="J666" i="8"/>
  <c r="O673" i="8"/>
  <c r="Q673" i="8"/>
  <c r="P673" i="8"/>
  <c r="P683" i="8"/>
  <c r="S740" i="8"/>
  <c r="J740" i="8"/>
  <c r="Q755" i="8"/>
  <c r="J760" i="8"/>
  <c r="J768" i="8"/>
  <c r="R870" i="8"/>
  <c r="Q870" i="8"/>
  <c r="L610" i="8"/>
  <c r="Q670" i="8"/>
  <c r="P670" i="8"/>
  <c r="O678" i="8"/>
  <c r="R678" i="8"/>
  <c r="P678" i="8"/>
  <c r="Q678" i="8"/>
  <c r="T691" i="8"/>
  <c r="K691" i="8"/>
  <c r="L701" i="8"/>
  <c r="O723" i="8"/>
  <c r="R723" i="8"/>
  <c r="Q723" i="8"/>
  <c r="P723" i="8"/>
  <c r="Z731" i="8"/>
  <c r="J741" i="8"/>
  <c r="S741" i="8"/>
  <c r="K757" i="8"/>
  <c r="J787" i="8"/>
  <c r="P902" i="8"/>
  <c r="Q902" i="8"/>
  <c r="R902" i="8"/>
  <c r="Q934" i="8"/>
  <c r="P934" i="8"/>
  <c r="O934" i="8"/>
  <c r="O675" i="8"/>
  <c r="P675" i="8"/>
  <c r="K713" i="8"/>
  <c r="R721" i="8"/>
  <c r="P721" i="8"/>
  <c r="K746" i="8"/>
  <c r="L761" i="8"/>
  <c r="K764" i="8"/>
  <c r="K804" i="8"/>
  <c r="K811" i="8"/>
  <c r="L672" i="8"/>
  <c r="J685" i="8"/>
  <c r="K694" i="8"/>
  <c r="J737" i="8"/>
  <c r="J878" i="8"/>
  <c r="S878" i="8"/>
  <c r="J899" i="8"/>
  <c r="S899" i="8"/>
  <c r="S542" i="8"/>
  <c r="S554" i="8"/>
  <c r="J554" i="8"/>
  <c r="P599" i="8"/>
  <c r="O599" i="8"/>
  <c r="R599" i="8"/>
  <c r="Q599" i="8"/>
  <c r="Q617" i="8"/>
  <c r="P617" i="8"/>
  <c r="J649" i="8"/>
  <c r="Q683" i="8"/>
  <c r="L717" i="8"/>
  <c r="S761" i="8"/>
  <c r="Q768" i="8"/>
  <c r="P768" i="8"/>
  <c r="O768" i="8"/>
  <c r="J793" i="8"/>
  <c r="M795" i="8"/>
  <c r="Q841" i="8"/>
  <c r="P841" i="8"/>
  <c r="O841" i="8"/>
  <c r="T841" i="8" s="1"/>
  <c r="Q623" i="8"/>
  <c r="P623" i="8"/>
  <c r="O636" i="8"/>
  <c r="T636" i="8" s="1"/>
  <c r="R636" i="8"/>
  <c r="Q636" i="8"/>
  <c r="P636" i="8"/>
  <c r="Q637" i="8"/>
  <c r="P637" i="8"/>
  <c r="J642" i="8"/>
  <c r="Q649" i="8"/>
  <c r="P649" i="8"/>
  <c r="S653" i="8"/>
  <c r="S656" i="8"/>
  <c r="P656" i="8"/>
  <c r="U656" i="8" s="1"/>
  <c r="R667" i="8"/>
  <c r="Q667" i="8"/>
  <c r="P667" i="8"/>
  <c r="O667" i="8"/>
  <c r="O696" i="8"/>
  <c r="T696" i="8" s="1"/>
  <c r="R696" i="8"/>
  <c r="R715" i="8"/>
  <c r="O715" i="8"/>
  <c r="K754" i="8"/>
  <c r="R761" i="8"/>
  <c r="Q761" i="8"/>
  <c r="P761" i="8"/>
  <c r="U761" i="8" s="1"/>
  <c r="O761" i="8"/>
  <c r="T761" i="8" s="1"/>
  <c r="R779" i="8"/>
  <c r="Q779" i="8"/>
  <c r="O779" i="8"/>
  <c r="Q795" i="8"/>
  <c r="P795" i="8"/>
  <c r="S802" i="8"/>
  <c r="J821" i="8"/>
  <c r="K831" i="8"/>
  <c r="J997" i="8"/>
  <c r="J911" i="8"/>
  <c r="J728" i="8"/>
  <c r="R745" i="8"/>
  <c r="Q745" i="8"/>
  <c r="P745" i="8"/>
  <c r="P764" i="8"/>
  <c r="O764" i="8"/>
  <c r="Q764" i="8"/>
  <c r="R773" i="8"/>
  <c r="Q773" i="8"/>
  <c r="P777" i="8"/>
  <c r="O777" i="8"/>
  <c r="M784" i="8"/>
  <c r="K789" i="8"/>
  <c r="Q806" i="8"/>
  <c r="P806" i="8"/>
  <c r="O806" i="8"/>
  <c r="J810" i="8"/>
  <c r="Q823" i="8"/>
  <c r="P823" i="8"/>
  <c r="O823" i="8"/>
  <c r="J891" i="8"/>
  <c r="Q640" i="8"/>
  <c r="P640" i="8"/>
  <c r="S647" i="8"/>
  <c r="J647" i="8"/>
  <c r="R698" i="8"/>
  <c r="Q698" i="8"/>
  <c r="J716" i="8"/>
  <c r="S716" i="8"/>
  <c r="P726" i="8"/>
  <c r="O726" i="8"/>
  <c r="R726" i="8"/>
  <c r="Q726" i="8"/>
  <c r="R728" i="8"/>
  <c r="Q728" i="8"/>
  <c r="Q734" i="8"/>
  <c r="P734" i="8"/>
  <c r="O734" i="8"/>
  <c r="T734" i="8" s="1"/>
  <c r="Q777" i="8"/>
  <c r="J786" i="8"/>
  <c r="L853" i="8"/>
  <c r="M877" i="8"/>
  <c r="Q724" i="8"/>
  <c r="P724" i="8"/>
  <c r="O724" i="8"/>
  <c r="Q736" i="8"/>
  <c r="P736" i="8"/>
  <c r="O736" i="8"/>
  <c r="Q739" i="8"/>
  <c r="P739" i="8"/>
  <c r="O739" i="8"/>
  <c r="J815" i="8"/>
  <c r="Q837" i="8"/>
  <c r="P837" i="8"/>
  <c r="H41" i="12"/>
  <c r="G17" i="10"/>
  <c r="G42" i="12"/>
  <c r="G19" i="10" s="1"/>
  <c r="P521" i="8"/>
  <c r="R605" i="8"/>
  <c r="Q605" i="8"/>
  <c r="S635" i="8"/>
  <c r="R644" i="8"/>
  <c r="Q644" i="8"/>
  <c r="T645" i="8"/>
  <c r="J665" i="8"/>
  <c r="J715" i="8"/>
  <c r="R756" i="8"/>
  <c r="P756" i="8"/>
  <c r="O756" i="8"/>
  <c r="R770" i="8"/>
  <c r="O770" i="8"/>
  <c r="U813" i="8"/>
  <c r="P868" i="8"/>
  <c r="Q868" i="8"/>
  <c r="O868" i="8"/>
  <c r="P907" i="8"/>
  <c r="O907" i="8"/>
  <c r="Q907" i="8"/>
  <c r="O558" i="8"/>
  <c r="O594" i="8"/>
  <c r="T594" i="8" s="1"/>
  <c r="P609" i="8"/>
  <c r="O609" i="8"/>
  <c r="O612" i="8"/>
  <c r="J635" i="8"/>
  <c r="K645" i="8"/>
  <c r="O669" i="8"/>
  <c r="R669" i="8"/>
  <c r="R692" i="8"/>
  <c r="Q692" i="8"/>
  <c r="Q704" i="8"/>
  <c r="P704" i="8"/>
  <c r="S709" i="8"/>
  <c r="P774" i="8"/>
  <c r="O774" i="8"/>
  <c r="P776" i="8"/>
  <c r="O776" i="8"/>
  <c r="J794" i="8"/>
  <c r="L813" i="8"/>
  <c r="L829" i="8"/>
  <c r="K860" i="8"/>
  <c r="K904" i="8"/>
  <c r="K910" i="8"/>
  <c r="Q920" i="8"/>
  <c r="P920" i="8"/>
  <c r="R920" i="8"/>
  <c r="J548" i="8"/>
  <c r="S560" i="8"/>
  <c r="J560" i="8"/>
  <c r="R584" i="8"/>
  <c r="Q584" i="8"/>
  <c r="P594" i="8"/>
  <c r="U594" i="8" s="1"/>
  <c r="O607" i="8"/>
  <c r="Q609" i="8"/>
  <c r="K611" i="8"/>
  <c r="J661" i="8"/>
  <c r="O672" i="8"/>
  <c r="P672" i="8"/>
  <c r="R680" i="8"/>
  <c r="O680" i="8"/>
  <c r="K687" i="8"/>
  <c r="J692" i="8"/>
  <c r="Q697" i="8"/>
  <c r="P697" i="8"/>
  <c r="O704" i="8"/>
  <c r="R748" i="8"/>
  <c r="O748" i="8"/>
  <c r="Q748" i="8"/>
  <c r="K752" i="8"/>
  <c r="J762" i="8"/>
  <c r="S762" i="8"/>
  <c r="Q774" i="8"/>
  <c r="Q776" i="8"/>
  <c r="K782" i="8"/>
  <c r="J796" i="8"/>
  <c r="K818" i="8"/>
  <c r="L827" i="8"/>
  <c r="O590" i="8"/>
  <c r="Q602" i="8"/>
  <c r="P602" i="8"/>
  <c r="T628" i="8"/>
  <c r="K628" i="8"/>
  <c r="T631" i="8"/>
  <c r="P633" i="8"/>
  <c r="U633" i="8" s="1"/>
  <c r="O633" i="8"/>
  <c r="O657" i="8"/>
  <c r="R657" i="8"/>
  <c r="Q657" i="8"/>
  <c r="P657" i="8"/>
  <c r="Q686" i="8"/>
  <c r="P686" i="8"/>
  <c r="O686" i="8"/>
  <c r="R727" i="8"/>
  <c r="Q727" i="8"/>
  <c r="O727" i="8"/>
  <c r="S735" i="8"/>
  <c r="M738" i="8"/>
  <c r="Q814" i="8"/>
  <c r="P814" i="8"/>
  <c r="K824" i="8"/>
  <c r="P828" i="8"/>
  <c r="O828" i="8"/>
  <c r="M898" i="8"/>
  <c r="K936" i="8"/>
  <c r="P590" i="8"/>
  <c r="O602" i="8"/>
  <c r="J676" i="8"/>
  <c r="J735" i="8"/>
  <c r="K753" i="8"/>
  <c r="K807" i="8"/>
  <c r="O814" i="8"/>
  <c r="Q828" i="8"/>
  <c r="Q848" i="8"/>
  <c r="P848" i="8"/>
  <c r="O848" i="8"/>
  <c r="O863" i="8"/>
  <c r="R863" i="8"/>
  <c r="Q863" i="8"/>
  <c r="P863" i="8"/>
  <c r="J879" i="8"/>
  <c r="J895" i="8"/>
  <c r="O608" i="8"/>
  <c r="Q646" i="8"/>
  <c r="P646" i="8"/>
  <c r="P650" i="8"/>
  <c r="O650" i="8"/>
  <c r="Q680" i="8"/>
  <c r="P680" i="8"/>
  <c r="J708" i="8"/>
  <c r="Q716" i="8"/>
  <c r="P716" i="8"/>
  <c r="Q754" i="8"/>
  <c r="P754" i="8"/>
  <c r="J781" i="8"/>
  <c r="Q799" i="8"/>
  <c r="P799" i="8"/>
  <c r="O799" i="8"/>
  <c r="T799" i="8" s="1"/>
  <c r="R997" i="8"/>
  <c r="Q997" i="8"/>
  <c r="P997" i="8"/>
  <c r="O595" i="8"/>
  <c r="K703" i="8"/>
  <c r="Q742" i="8"/>
  <c r="P742" i="8"/>
  <c r="O742" i="8"/>
  <c r="Q744" i="8"/>
  <c r="P744" i="8"/>
  <c r="O744" i="8"/>
  <c r="P753" i="8"/>
  <c r="O753" i="8"/>
  <c r="T753" i="8" s="1"/>
  <c r="R753" i="8"/>
  <c r="Q753" i="8"/>
  <c r="O754" i="8"/>
  <c r="T754" i="8" s="1"/>
  <c r="Q771" i="8"/>
  <c r="P771" i="8"/>
  <c r="O771" i="8"/>
  <c r="Q778" i="8"/>
  <c r="P778" i="8"/>
  <c r="O778" i="8"/>
  <c r="S832" i="8"/>
  <c r="P911" i="8"/>
  <c r="R911" i="8"/>
  <c r="Q911" i="8"/>
  <c r="L599" i="8"/>
  <c r="K602" i="8"/>
  <c r="L617" i="8"/>
  <c r="J675" i="8"/>
  <c r="L725" i="8"/>
  <c r="Q735" i="8"/>
  <c r="P735" i="8"/>
  <c r="J758" i="8"/>
  <c r="P788" i="8"/>
  <c r="O788" i="8"/>
  <c r="Q801" i="8"/>
  <c r="P801" i="8"/>
  <c r="O801" i="8"/>
  <c r="L816" i="8"/>
  <c r="R818" i="8"/>
  <c r="Q818" i="8"/>
  <c r="Q824" i="8"/>
  <c r="P824" i="8"/>
  <c r="R824" i="8"/>
  <c r="O824" i="8"/>
  <c r="T824" i="8" s="1"/>
  <c r="J832" i="8"/>
  <c r="O840" i="8"/>
  <c r="R840" i="8"/>
  <c r="Q840" i="8"/>
  <c r="P840" i="8"/>
  <c r="R865" i="8"/>
  <c r="Q865" i="8"/>
  <c r="P865" i="8"/>
  <c r="O865" i="8"/>
  <c r="O663" i="8"/>
  <c r="P663" i="8"/>
  <c r="O684" i="8"/>
  <c r="R684" i="8"/>
  <c r="Q684" i="8"/>
  <c r="P684" i="8"/>
  <c r="O687" i="8"/>
  <c r="R738" i="8"/>
  <c r="Q738" i="8"/>
  <c r="P738" i="8"/>
  <c r="M744" i="8"/>
  <c r="Q752" i="8"/>
  <c r="Q760" i="8"/>
  <c r="P760" i="8"/>
  <c r="J771" i="8"/>
  <c r="J783" i="8"/>
  <c r="Q819" i="8"/>
  <c r="P819" i="8"/>
  <c r="O819" i="8"/>
  <c r="Q821" i="8"/>
  <c r="R821" i="8"/>
  <c r="Z856" i="8"/>
  <c r="Z872" i="8"/>
  <c r="O647" i="8"/>
  <c r="O658" i="8"/>
  <c r="Q700" i="8"/>
  <c r="P700" i="8"/>
  <c r="O700" i="8"/>
  <c r="P701" i="8"/>
  <c r="U701" i="8" s="1"/>
  <c r="O701" i="8"/>
  <c r="T701" i="8" s="1"/>
  <c r="J718" i="8"/>
  <c r="O721" i="8"/>
  <c r="K733" i="8"/>
  <c r="O752" i="8"/>
  <c r="J759" i="8"/>
  <c r="O760" i="8"/>
  <c r="J763" i="8"/>
  <c r="Q775" i="8"/>
  <c r="P775" i="8"/>
  <c r="O775" i="8"/>
  <c r="O783" i="8"/>
  <c r="R783" i="8"/>
  <c r="Q783" i="8"/>
  <c r="Q784" i="8"/>
  <c r="P784" i="8"/>
  <c r="O784" i="8"/>
  <c r="T784" i="8" s="1"/>
  <c r="S803" i="8"/>
  <c r="J835" i="8"/>
  <c r="J851" i="8"/>
  <c r="M859" i="8"/>
  <c r="Q922" i="8"/>
  <c r="O601" i="8"/>
  <c r="K673" i="8"/>
  <c r="J688" i="8"/>
  <c r="Q701" i="8"/>
  <c r="J706" i="8"/>
  <c r="O707" i="8"/>
  <c r="Q707" i="8"/>
  <c r="P713" i="8"/>
  <c r="O713" i="8"/>
  <c r="T713" i="8" s="1"/>
  <c r="J720" i="8"/>
  <c r="S724" i="8"/>
  <c r="J724" i="8"/>
  <c r="K732" i="8"/>
  <c r="K739" i="8"/>
  <c r="J743" i="8"/>
  <c r="S743" i="8"/>
  <c r="P752" i="8"/>
  <c r="J803" i="8"/>
  <c r="L812" i="8"/>
  <c r="S837" i="8"/>
  <c r="J837" i="8"/>
  <c r="O856" i="8"/>
  <c r="O922" i="8"/>
  <c r="Q604" i="8"/>
  <c r="O610" i="8"/>
  <c r="S838" i="8"/>
  <c r="J838" i="8"/>
  <c r="K842" i="8"/>
  <c r="S617" i="8"/>
  <c r="J630" i="8"/>
  <c r="O661" i="8"/>
  <c r="Q715" i="8"/>
  <c r="P715" i="8"/>
  <c r="J751" i="8"/>
  <c r="J755" i="8"/>
  <c r="K780" i="8"/>
  <c r="J801" i="8"/>
  <c r="O813" i="8"/>
  <c r="L874" i="8"/>
  <c r="L955" i="8"/>
  <c r="O750" i="8"/>
  <c r="R750" i="8"/>
  <c r="J775" i="8"/>
  <c r="Q782" i="8"/>
  <c r="O816" i="8"/>
  <c r="Q816" i="8"/>
  <c r="P816" i="8"/>
  <c r="R816" i="8"/>
  <c r="Q817" i="8"/>
  <c r="P817" i="8"/>
  <c r="J721" i="8"/>
  <c r="J779" i="8"/>
  <c r="O782" i="8"/>
  <c r="T782" i="8" s="1"/>
  <c r="Q796" i="8"/>
  <c r="P796" i="8"/>
  <c r="O796" i="8"/>
  <c r="O817" i="8"/>
  <c r="T817" i="8" s="1"/>
  <c r="S819" i="8"/>
  <c r="L836" i="8"/>
  <c r="Q839" i="8"/>
  <c r="P839" i="8"/>
  <c r="S841" i="8"/>
  <c r="J843" i="8"/>
  <c r="Q851" i="8"/>
  <c r="P851" i="8"/>
  <c r="O851" i="8"/>
  <c r="Q880" i="8"/>
  <c r="P880" i="8"/>
  <c r="P932" i="8"/>
  <c r="U932" i="8" s="1"/>
  <c r="S932" i="8"/>
  <c r="Q932" i="8"/>
  <c r="O932" i="8"/>
  <c r="T932" i="8" s="1"/>
  <c r="J953" i="8"/>
  <c r="Q706" i="8"/>
  <c r="Q725" i="8"/>
  <c r="P740" i="8"/>
  <c r="O740" i="8"/>
  <c r="O767" i="8"/>
  <c r="P818" i="8"/>
  <c r="K830" i="8"/>
  <c r="J844" i="8"/>
  <c r="J884" i="8"/>
  <c r="J893" i="8"/>
  <c r="K920" i="8"/>
  <c r="S946" i="8"/>
  <c r="J946" i="8"/>
  <c r="O622" i="8"/>
  <c r="O644" i="8"/>
  <c r="Q703" i="8"/>
  <c r="O706" i="8"/>
  <c r="O710" i="8"/>
  <c r="O725" i="8"/>
  <c r="Q740" i="8"/>
  <c r="O769" i="8"/>
  <c r="K799" i="8"/>
  <c r="O804" i="8"/>
  <c r="P804" i="8"/>
  <c r="J826" i="8"/>
  <c r="J861" i="8"/>
  <c r="K873" i="8"/>
  <c r="R946" i="8"/>
  <c r="P946" i="8"/>
  <c r="Q946" i="8"/>
  <c r="O703" i="8"/>
  <c r="P706" i="8"/>
  <c r="P725" i="8"/>
  <c r="S730" i="8"/>
  <c r="J748" i="8"/>
  <c r="O766" i="8"/>
  <c r="P769" i="8"/>
  <c r="R826" i="8"/>
  <c r="Q826" i="8"/>
  <c r="P826" i="8"/>
  <c r="O826" i="8"/>
  <c r="O827" i="8"/>
  <c r="J839" i="8"/>
  <c r="Q849" i="8"/>
  <c r="P849" i="8"/>
  <c r="O849" i="8"/>
  <c r="T849" i="8" s="1"/>
  <c r="Q797" i="8"/>
  <c r="P797" i="8"/>
  <c r="J800" i="8"/>
  <c r="J808" i="8"/>
  <c r="O815" i="8"/>
  <c r="Q830" i="8"/>
  <c r="P830" i="8"/>
  <c r="Q857" i="8"/>
  <c r="P857" i="8"/>
  <c r="O857" i="8"/>
  <c r="J871" i="8"/>
  <c r="O797" i="8"/>
  <c r="J806" i="8"/>
  <c r="O830" i="8"/>
  <c r="J833" i="8"/>
  <c r="K834" i="8"/>
  <c r="O846" i="8"/>
  <c r="J908" i="8"/>
  <c r="J916" i="8"/>
  <c r="Q756" i="8"/>
  <c r="P765" i="8"/>
  <c r="O811" i="8"/>
  <c r="T811" i="8" s="1"/>
  <c r="P811" i="8"/>
  <c r="S820" i="8"/>
  <c r="J820" i="8"/>
  <c r="O833" i="8"/>
  <c r="P833" i="8"/>
  <c r="R833" i="8"/>
  <c r="P844" i="8"/>
  <c r="P846" i="8"/>
  <c r="L914" i="8"/>
  <c r="J929" i="8"/>
  <c r="P758" i="8"/>
  <c r="P789" i="8"/>
  <c r="S814" i="8"/>
  <c r="J814" i="8"/>
  <c r="P831" i="8"/>
  <c r="O831" i="8"/>
  <c r="S846" i="8"/>
  <c r="J847" i="8"/>
  <c r="J876" i="8"/>
  <c r="J880" i="8"/>
  <c r="O987" i="8"/>
  <c r="R987" i="8"/>
  <c r="Q987" i="8"/>
  <c r="P987" i="8"/>
  <c r="Q770" i="8"/>
  <c r="P770" i="8"/>
  <c r="R820" i="8"/>
  <c r="Q820" i="8"/>
  <c r="P820" i="8"/>
  <c r="Q831" i="8"/>
  <c r="J840" i="8"/>
  <c r="J846" i="8"/>
  <c r="J863" i="8"/>
  <c r="S863" i="8"/>
  <c r="J867" i="8"/>
  <c r="Q876" i="8"/>
  <c r="P876" i="8"/>
  <c r="O876" i="8"/>
  <c r="P886" i="8"/>
  <c r="O886" i="8"/>
  <c r="Q886" i="8"/>
  <c r="L894" i="8"/>
  <c r="K905" i="8"/>
  <c r="L928" i="8"/>
  <c r="Q842" i="8"/>
  <c r="P842" i="8"/>
  <c r="U883" i="8"/>
  <c r="P821" i="8"/>
  <c r="O842" i="8"/>
  <c r="Q843" i="8"/>
  <c r="P843" i="8"/>
  <c r="O843" i="8"/>
  <c r="O844" i="8"/>
  <c r="J857" i="8"/>
  <c r="S857" i="8"/>
  <c r="P858" i="8"/>
  <c r="O858" i="8"/>
  <c r="O873" i="8"/>
  <c r="T873" i="8" s="1"/>
  <c r="L875" i="8"/>
  <c r="O877" i="8"/>
  <c r="R877" i="8"/>
  <c r="Q877" i="8"/>
  <c r="L892" i="8"/>
  <c r="J896" i="8"/>
  <c r="J931" i="8"/>
  <c r="S931" i="8"/>
  <c r="J938" i="8"/>
  <c r="P945" i="8"/>
  <c r="Q945" i="8"/>
  <c r="Z999" i="8"/>
  <c r="S805" i="8"/>
  <c r="T812" i="8"/>
  <c r="R829" i="8"/>
  <c r="O829" i="8"/>
  <c r="O864" i="8"/>
  <c r="T864" i="8" s="1"/>
  <c r="Q873" i="8"/>
  <c r="O896" i="8"/>
  <c r="R896" i="8"/>
  <c r="Q896" i="8"/>
  <c r="P896" i="8"/>
  <c r="J917" i="8"/>
  <c r="O945" i="8"/>
  <c r="J952" i="8"/>
  <c r="Q793" i="8"/>
  <c r="S881" i="8"/>
  <c r="K925" i="8"/>
  <c r="T925" i="8"/>
  <c r="O758" i="8"/>
  <c r="O765" i="8"/>
  <c r="T765" i="8" s="1"/>
  <c r="O789" i="8"/>
  <c r="O791" i="8"/>
  <c r="O793" i="8"/>
  <c r="Q807" i="8"/>
  <c r="Q832" i="8"/>
  <c r="P832" i="8"/>
  <c r="Q850" i="8"/>
  <c r="P850" i="8"/>
  <c r="O850" i="8"/>
  <c r="K881" i="8"/>
  <c r="W883" i="8"/>
  <c r="K897" i="8"/>
  <c r="Q906" i="8"/>
  <c r="P906" i="8"/>
  <c r="O906" i="8"/>
  <c r="P916" i="8"/>
  <c r="Q916" i="8"/>
  <c r="O916" i="8"/>
  <c r="U963" i="8"/>
  <c r="Q787" i="8"/>
  <c r="P793" i="8"/>
  <c r="O807" i="8"/>
  <c r="O832" i="8"/>
  <c r="K864" i="8"/>
  <c r="K865" i="8"/>
  <c r="O870" i="8"/>
  <c r="S873" i="8"/>
  <c r="Q883" i="8"/>
  <c r="V883" i="8" s="1"/>
  <c r="L930" i="8"/>
  <c r="S945" i="8"/>
  <c r="J945" i="8"/>
  <c r="Q990" i="8"/>
  <c r="R990" i="8"/>
  <c r="L932" i="8"/>
  <c r="R936" i="8"/>
  <c r="P936" i="8"/>
  <c r="O936" i="8"/>
  <c r="O950" i="8"/>
  <c r="Q950" i="8"/>
  <c r="P950" i="8"/>
  <c r="R950" i="8"/>
  <c r="T892" i="8"/>
  <c r="Q894" i="8"/>
  <c r="P894" i="8"/>
  <c r="S906" i="8"/>
  <c r="J906" i="8"/>
  <c r="Q928" i="8"/>
  <c r="P928" i="8"/>
  <c r="O928" i="8"/>
  <c r="J934" i="8"/>
  <c r="S950" i="8"/>
  <c r="J950" i="8"/>
  <c r="R979" i="8"/>
  <c r="Q979" i="8"/>
  <c r="P979" i="8"/>
  <c r="O979" i="8"/>
  <c r="Q879" i="8"/>
  <c r="O887" i="8"/>
  <c r="Q887" i="8"/>
  <c r="P887" i="8"/>
  <c r="O891" i="8"/>
  <c r="Q891" i="8"/>
  <c r="P897" i="8"/>
  <c r="Q897" i="8"/>
  <c r="O897" i="8"/>
  <c r="O910" i="8"/>
  <c r="P910" i="8"/>
  <c r="Q929" i="8"/>
  <c r="P929" i="8"/>
  <c r="J974" i="8"/>
  <c r="J981" i="8"/>
  <c r="J866" i="8"/>
  <c r="O879" i="8"/>
  <c r="J888" i="8"/>
  <c r="P891" i="8"/>
  <c r="J902" i="8"/>
  <c r="K903" i="8"/>
  <c r="M919" i="8"/>
  <c r="O929" i="8"/>
  <c r="R981" i="8"/>
  <c r="P981" i="8"/>
  <c r="O981" i="8"/>
  <c r="P879" i="8"/>
  <c r="M901" i="8"/>
  <c r="K909" i="8"/>
  <c r="J924" i="8"/>
  <c r="O888" i="8"/>
  <c r="Q888" i="8"/>
  <c r="P888" i="8"/>
  <c r="Q903" i="8"/>
  <c r="P903" i="8"/>
  <c r="J915" i="8"/>
  <c r="J921" i="8"/>
  <c r="S921" i="8"/>
  <c r="J939" i="8"/>
  <c r="S939" i="8"/>
  <c r="W942" i="8"/>
  <c r="P869" i="8"/>
  <c r="O869" i="8"/>
  <c r="L887" i="8"/>
  <c r="O902" i="8"/>
  <c r="J907" i="8"/>
  <c r="O935" i="8"/>
  <c r="Q935" i="8"/>
  <c r="P935" i="8"/>
  <c r="W937" i="8"/>
  <c r="K978" i="8"/>
  <c r="T978" i="8"/>
  <c r="Q836" i="8"/>
  <c r="O901" i="8"/>
  <c r="T901" i="8" s="1"/>
  <c r="J918" i="8"/>
  <c r="J1004" i="8"/>
  <c r="O818" i="8"/>
  <c r="T818" i="8" s="1"/>
  <c r="O821" i="8"/>
  <c r="O836" i="8"/>
  <c r="P901" i="8"/>
  <c r="P917" i="8"/>
  <c r="Q917" i="8"/>
  <c r="R917" i="8"/>
  <c r="O921" i="8"/>
  <c r="J923" i="8"/>
  <c r="O939" i="8"/>
  <c r="L941" i="8"/>
  <c r="Q947" i="8"/>
  <c r="P947" i="8"/>
  <c r="U947" i="8" s="1"/>
  <c r="J975" i="8"/>
  <c r="J984" i="8"/>
  <c r="P836" i="8"/>
  <c r="J886" i="8"/>
  <c r="R887" i="8"/>
  <c r="O895" i="8"/>
  <c r="P895" i="8"/>
  <c r="Q895" i="8"/>
  <c r="O918" i="8"/>
  <c r="P921" i="8"/>
  <c r="K995" i="8"/>
  <c r="L1009" i="8"/>
  <c r="Q898" i="8"/>
  <c r="K961" i="8"/>
  <c r="O985" i="8"/>
  <c r="Q985" i="8"/>
  <c r="P985" i="8"/>
  <c r="S892" i="8"/>
  <c r="O898" i="8"/>
  <c r="O899" i="8"/>
  <c r="J900" i="8"/>
  <c r="T912" i="8"/>
  <c r="L913" i="8"/>
  <c r="J926" i="8"/>
  <c r="K935" i="8"/>
  <c r="S967" i="8"/>
  <c r="J967" i="8"/>
  <c r="J998" i="8"/>
  <c r="J1011" i="8"/>
  <c r="Q874" i="8"/>
  <c r="P874" i="8"/>
  <c r="Q882" i="8"/>
  <c r="P882" i="8"/>
  <c r="O893" i="8"/>
  <c r="P893" i="8"/>
  <c r="P898" i="8"/>
  <c r="K912" i="8"/>
  <c r="P913" i="8"/>
  <c r="O913" i="8"/>
  <c r="Q915" i="8"/>
  <c r="P915" i="8"/>
  <c r="L922" i="8"/>
  <c r="K940" i="8"/>
  <c r="K990" i="8"/>
  <c r="J996" i="8"/>
  <c r="Q861" i="8"/>
  <c r="Q919" i="8"/>
  <c r="O919" i="8"/>
  <c r="M944" i="8"/>
  <c r="Q1007" i="8"/>
  <c r="O1007" i="8"/>
  <c r="P1007" i="8"/>
  <c r="O859" i="8"/>
  <c r="O890" i="8"/>
  <c r="T890" i="8" s="1"/>
  <c r="R890" i="8"/>
  <c r="Z890" i="8" s="1"/>
  <c r="Q918" i="8"/>
  <c r="P919" i="8"/>
  <c r="U919" i="8" s="1"/>
  <c r="K927" i="8"/>
  <c r="Q930" i="8"/>
  <c r="P930" i="8"/>
  <c r="O930" i="8"/>
  <c r="S933" i="8"/>
  <c r="J933" i="8"/>
  <c r="S935" i="8"/>
  <c r="P954" i="8"/>
  <c r="Q954" i="8"/>
  <c r="Q963" i="8"/>
  <c r="V963" i="8" s="1"/>
  <c r="O963" i="8"/>
  <c r="T963" i="8" s="1"/>
  <c r="J970" i="8"/>
  <c r="K1005" i="8"/>
  <c r="M1010" i="8"/>
  <c r="T922" i="8"/>
  <c r="Q942" i="8"/>
  <c r="V942" i="8" s="1"/>
  <c r="S942" i="8"/>
  <c r="Q943" i="8"/>
  <c r="P943" i="8"/>
  <c r="O943" i="8"/>
  <c r="L949" i="8"/>
  <c r="L959" i="8"/>
  <c r="Q1010" i="8"/>
  <c r="V1010" i="8" s="1"/>
  <c r="O1010" i="8"/>
  <c r="T1010" i="8" s="1"/>
  <c r="P1010" i="8"/>
  <c r="U1010" i="8" s="1"/>
  <c r="O942" i="8"/>
  <c r="T942" i="8" s="1"/>
  <c r="O946" i="8"/>
  <c r="S958" i="8"/>
  <c r="J958" i="8"/>
  <c r="L971" i="8"/>
  <c r="L983" i="8"/>
  <c r="Q933" i="8"/>
  <c r="P933" i="8"/>
  <c r="Q940" i="8"/>
  <c r="P940" i="8"/>
  <c r="O940" i="8"/>
  <c r="T940" i="8" s="1"/>
  <c r="P942" i="8"/>
  <c r="U942" i="8" s="1"/>
  <c r="Q953" i="8"/>
  <c r="R953" i="8"/>
  <c r="J979" i="8"/>
  <c r="J987" i="8"/>
  <c r="J1003" i="8"/>
  <c r="S1010" i="8"/>
  <c r="O911" i="8"/>
  <c r="Q937" i="8"/>
  <c r="O937" i="8"/>
  <c r="Q961" i="8"/>
  <c r="P961" i="8"/>
  <c r="O961" i="8"/>
  <c r="P964" i="8"/>
  <c r="O964" i="8"/>
  <c r="T964" i="8" s="1"/>
  <c r="K980" i="8"/>
  <c r="J982" i="8"/>
  <c r="J989" i="8"/>
  <c r="J1007" i="8"/>
  <c r="R960" i="8"/>
  <c r="Q960" i="8"/>
  <c r="J962" i="8"/>
  <c r="J969" i="8"/>
  <c r="J954" i="8"/>
  <c r="Q957" i="8"/>
  <c r="P957" i="8"/>
  <c r="O957" i="8"/>
  <c r="L966" i="8"/>
  <c r="L976" i="8"/>
  <c r="U976" i="8"/>
  <c r="O984" i="8"/>
  <c r="P984" i="8"/>
  <c r="R986" i="8"/>
  <c r="Q986" i="8"/>
  <c r="K991" i="8"/>
  <c r="O884" i="8"/>
  <c r="Q884" i="8"/>
  <c r="J960" i="8"/>
  <c r="S960" i="8"/>
  <c r="M972" i="8"/>
  <c r="Q984" i="8"/>
  <c r="P991" i="8"/>
  <c r="Q991" i="8"/>
  <c r="Q993" i="8"/>
  <c r="P993" i="8"/>
  <c r="O993" i="8"/>
  <c r="J1002" i="8"/>
  <c r="L947" i="8"/>
  <c r="L951" i="8"/>
  <c r="K968" i="8"/>
  <c r="O972" i="8"/>
  <c r="Q972" i="8"/>
  <c r="P972" i="8"/>
  <c r="J986" i="8"/>
  <c r="O991" i="8"/>
  <c r="Q1002" i="8"/>
  <c r="P1002" i="8"/>
  <c r="O1002" i="8"/>
  <c r="P960" i="8"/>
  <c r="J988" i="8"/>
  <c r="P967" i="8"/>
  <c r="T973" i="8"/>
  <c r="K973" i="8"/>
  <c r="M977" i="8"/>
  <c r="O920" i="8"/>
  <c r="T920" i="8" s="1"/>
  <c r="O933" i="8"/>
  <c r="J965" i="8"/>
  <c r="O967" i="8"/>
  <c r="J992" i="8"/>
  <c r="S992" i="8"/>
  <c r="O999" i="8"/>
  <c r="O927" i="8"/>
  <c r="J956" i="8"/>
  <c r="S956" i="8"/>
  <c r="Q967" i="8"/>
  <c r="P999" i="8"/>
  <c r="U999" i="8" s="1"/>
  <c r="O1003" i="8"/>
  <c r="Z1008" i="8"/>
  <c r="O1009" i="8"/>
  <c r="Q936" i="8"/>
  <c r="M948" i="8"/>
  <c r="J957" i="8"/>
  <c r="W963" i="8"/>
  <c r="J985" i="8"/>
  <c r="Q999" i="8"/>
  <c r="P1003" i="8"/>
  <c r="Q1009" i="8"/>
  <c r="Q956" i="8"/>
  <c r="O956" i="8"/>
  <c r="S1006" i="8"/>
  <c r="J1006" i="8"/>
  <c r="S947" i="8"/>
  <c r="Z963" i="8"/>
  <c r="P982" i="8"/>
  <c r="S990" i="8"/>
  <c r="D30" i="9"/>
  <c r="D29" i="9"/>
  <c r="R958" i="8"/>
  <c r="O958" i="8"/>
  <c r="P958" i="8"/>
  <c r="O997" i="8"/>
  <c r="Q931" i="8"/>
  <c r="K1000" i="8"/>
  <c r="P931" i="8"/>
  <c r="P948" i="8"/>
  <c r="Q958" i="8"/>
  <c r="Q980" i="8"/>
  <c r="P980" i="8"/>
  <c r="Q989" i="8"/>
  <c r="P989" i="8"/>
  <c r="O989" i="8"/>
  <c r="Q995" i="8"/>
  <c r="P995" i="8"/>
  <c r="O995" i="8"/>
  <c r="T995" i="8" s="1"/>
  <c r="P1001" i="8"/>
  <c r="P1006" i="8"/>
  <c r="D28" i="9"/>
  <c r="O980" i="8"/>
  <c r="Q1000" i="8"/>
  <c r="C19" i="12"/>
  <c r="C13" i="12"/>
  <c r="C8" i="10" s="1"/>
  <c r="G22" i="12"/>
  <c r="G34" i="12"/>
  <c r="C15" i="5" s="1"/>
  <c r="G12" i="12"/>
  <c r="G28" i="12"/>
  <c r="G15" i="10" s="1"/>
  <c r="G9" i="12"/>
  <c r="G7" i="10"/>
  <c r="G17" i="12"/>
  <c r="G14" i="10" s="1"/>
  <c r="I7" i="9"/>
  <c r="G8" i="12"/>
  <c r="G27" i="12"/>
  <c r="C10" i="5" s="1"/>
  <c r="G11" i="12"/>
  <c r="C17" i="11"/>
  <c r="H7" i="12"/>
  <c r="P990" i="8"/>
  <c r="D11" i="11"/>
  <c r="F35" i="12"/>
  <c r="F20" i="12"/>
  <c r="F9" i="10" s="1"/>
  <c r="F29" i="12"/>
  <c r="F30" i="12" s="1"/>
  <c r="F31" i="12" s="1"/>
  <c r="P966" i="8"/>
  <c r="U966" i="8" s="1"/>
  <c r="S1009" i="8"/>
  <c r="E11" i="11"/>
  <c r="E29" i="12"/>
  <c r="E30" i="12" s="1"/>
  <c r="E31" i="12" s="1"/>
  <c r="E10" i="10" s="1"/>
  <c r="P953" i="8"/>
  <c r="Q962" i="8"/>
  <c r="Q966" i="8"/>
  <c r="F11" i="11"/>
  <c r="O951" i="8"/>
  <c r="O953" i="8"/>
  <c r="O960" i="8"/>
  <c r="O977" i="8"/>
  <c r="J994" i="8"/>
  <c r="J1001" i="8"/>
  <c r="O1005" i="8"/>
  <c r="T1005" i="8" s="1"/>
  <c r="O1006" i="8"/>
  <c r="Q981" i="8"/>
  <c r="S1000" i="8"/>
  <c r="Q1005" i="8"/>
  <c r="Q988" i="8"/>
  <c r="P988" i="8"/>
  <c r="H43" i="12"/>
  <c r="O983" i="8"/>
  <c r="O990" i="8"/>
  <c r="T990" i="8" s="1"/>
  <c r="S943" i="8" l="1"/>
  <c r="T831" i="8"/>
  <c r="C18" i="5"/>
  <c r="C19" i="5" s="1"/>
  <c r="T859" i="8"/>
  <c r="U836" i="8"/>
  <c r="T897" i="8"/>
  <c r="T842" i="8"/>
  <c r="T687" i="8"/>
  <c r="T868" i="8"/>
  <c r="T764" i="8"/>
  <c r="U683" i="8"/>
  <c r="V868" i="8"/>
  <c r="U632" i="8"/>
  <c r="T855" i="8"/>
  <c r="T335" i="8"/>
  <c r="T999" i="8"/>
  <c r="T506" i="8"/>
  <c r="U379" i="8"/>
  <c r="T703" i="8"/>
  <c r="T138" i="8"/>
  <c r="T122" i="8"/>
  <c r="S26" i="8"/>
  <c r="T980" i="8"/>
  <c r="V919" i="8"/>
  <c r="T686" i="8"/>
  <c r="T669" i="8"/>
  <c r="V734" i="8"/>
  <c r="U653" i="8"/>
  <c r="U592" i="8"/>
  <c r="T451" i="8"/>
  <c r="U214" i="8"/>
  <c r="U333" i="8"/>
  <c r="T118" i="8"/>
  <c r="V401" i="8"/>
  <c r="V359" i="8"/>
  <c r="T136" i="8"/>
  <c r="U314" i="8"/>
  <c r="T62" i="8"/>
  <c r="T61" i="8"/>
  <c r="U948" i="8"/>
  <c r="T632" i="8"/>
  <c r="S903" i="8"/>
  <c r="T481" i="8"/>
  <c r="T780" i="8"/>
  <c r="T680" i="8"/>
  <c r="T770" i="8"/>
  <c r="U734" i="8"/>
  <c r="W734" i="8"/>
  <c r="U564" i="8"/>
  <c r="S436" i="8"/>
  <c r="T220" i="8"/>
  <c r="T887" i="8"/>
  <c r="T877" i="8"/>
  <c r="W609" i="8"/>
  <c r="U193" i="8"/>
  <c r="U325" i="8"/>
  <c r="T98" i="8"/>
  <c r="U102" i="8"/>
  <c r="AH54" i="2"/>
  <c r="T828" i="8"/>
  <c r="W677" i="8"/>
  <c r="T404" i="8"/>
  <c r="U341" i="8"/>
  <c r="T620" i="8"/>
  <c r="T910" i="8"/>
  <c r="G18" i="5"/>
  <c r="G19" i="5" s="1"/>
  <c r="U509" i="8"/>
  <c r="D72" i="4"/>
  <c r="E938" i="8" s="1"/>
  <c r="S868" i="8"/>
  <c r="U894" i="8"/>
  <c r="U868" i="8"/>
  <c r="T564" i="8"/>
  <c r="T456" i="8"/>
  <c r="T583" i="8"/>
  <c r="T288" i="8"/>
  <c r="E18" i="5"/>
  <c r="E19" i="5" s="1"/>
  <c r="V999" i="8"/>
  <c r="T684" i="8"/>
  <c r="V683" i="8"/>
  <c r="T683" i="8"/>
  <c r="V492" i="8"/>
  <c r="U332" i="8"/>
  <c r="T298" i="8"/>
  <c r="F18" i="5"/>
  <c r="F19" i="5" s="1"/>
  <c r="E61" i="4"/>
  <c r="D11" i="6" s="1"/>
  <c r="T919" i="8"/>
  <c r="V877" i="8"/>
  <c r="S620" i="8"/>
  <c r="U819" i="8"/>
  <c r="S674" i="8"/>
  <c r="T127" i="8"/>
  <c r="T91" i="8"/>
  <c r="AG53" i="2"/>
  <c r="AH55" i="2"/>
  <c r="U160" i="8"/>
  <c r="T865" i="8"/>
  <c r="T778" i="8"/>
  <c r="T860" i="8"/>
  <c r="T626" i="8"/>
  <c r="T324" i="8"/>
  <c r="W298" i="8"/>
  <c r="U168" i="8"/>
  <c r="T497" i="8"/>
  <c r="T660" i="8"/>
  <c r="T885" i="8"/>
  <c r="U914" i="8"/>
  <c r="Z809" i="8"/>
  <c r="S298" i="8"/>
  <c r="U913" i="8"/>
  <c r="T181" i="8"/>
  <c r="U91" i="8"/>
  <c r="T568" i="8"/>
  <c r="T96" i="8"/>
  <c r="U15" i="8"/>
  <c r="T596" i="8"/>
  <c r="U457" i="8"/>
  <c r="T217" i="8"/>
  <c r="U335" i="8"/>
  <c r="V470" i="8"/>
  <c r="T364" i="8"/>
  <c r="Z510" i="8"/>
  <c r="T94" i="8"/>
  <c r="U928" i="8"/>
  <c r="T949" i="8"/>
  <c r="T467" i="8"/>
  <c r="T514" i="8"/>
  <c r="U492" i="8"/>
  <c r="D29" i="12"/>
  <c r="D30" i="12" s="1"/>
  <c r="D31" i="12" s="1"/>
  <c r="D10" i="10" s="1"/>
  <c r="S827" i="8"/>
  <c r="T747" i="8"/>
  <c r="S583" i="8"/>
  <c r="T515" i="8"/>
  <c r="U606" i="8"/>
  <c r="T248" i="8"/>
  <c r="V298" i="8"/>
  <c r="D20" i="12"/>
  <c r="D9" i="10" s="1"/>
  <c r="T858" i="8"/>
  <c r="T827" i="8"/>
  <c r="T602" i="8"/>
  <c r="D35" i="12"/>
  <c r="D36" i="12" s="1"/>
  <c r="D11" i="10" s="1"/>
  <c r="U858" i="8"/>
  <c r="U816" i="8"/>
  <c r="U590" i="8"/>
  <c r="T599" i="8"/>
  <c r="T695" i="8"/>
  <c r="U596" i="8"/>
  <c r="T214" i="8"/>
  <c r="T113" i="8"/>
  <c r="U165" i="8"/>
  <c r="T394" i="8"/>
  <c r="U321" i="8"/>
  <c r="V488" i="8"/>
  <c r="U529" i="8"/>
  <c r="Z862" i="8"/>
  <c r="V129" i="8"/>
  <c r="T789" i="8"/>
  <c r="T829" i="8"/>
  <c r="T622" i="8"/>
  <c r="T722" i="8"/>
  <c r="T426" i="8"/>
  <c r="U622" i="8"/>
  <c r="U482" i="8"/>
  <c r="W440" i="8"/>
  <c r="V335" i="8"/>
  <c r="T167" i="8"/>
  <c r="T610" i="8"/>
  <c r="U898" i="8"/>
  <c r="T662" i="8"/>
  <c r="T553" i="8"/>
  <c r="T129" i="8"/>
  <c r="T428" i="8"/>
  <c r="T336" i="8"/>
  <c r="T410" i="8"/>
  <c r="S594" i="8"/>
  <c r="T795" i="8"/>
  <c r="T169" i="8"/>
  <c r="T36" i="8"/>
  <c r="U672" i="8"/>
  <c r="T672" i="8"/>
  <c r="T611" i="8"/>
  <c r="T407" i="8"/>
  <c r="U326" i="8"/>
  <c r="T536" i="8"/>
  <c r="T84" i="8"/>
  <c r="U829" i="8"/>
  <c r="U983" i="8"/>
  <c r="S885" i="8"/>
  <c r="T746" i="8"/>
  <c r="T431" i="8"/>
  <c r="U407" i="8"/>
  <c r="U84" i="8"/>
  <c r="U167" i="8"/>
  <c r="S497" i="8"/>
  <c r="V167" i="8"/>
  <c r="U46" i="8"/>
  <c r="T289" i="8"/>
  <c r="T95" i="8"/>
  <c r="T673" i="8"/>
  <c r="T971" i="8"/>
  <c r="T744" i="8"/>
  <c r="S660" i="8"/>
  <c r="T474" i="8"/>
  <c r="T415" i="8"/>
  <c r="T224" i="8"/>
  <c r="U409" i="8"/>
  <c r="W120" i="8"/>
  <c r="T502" i="8"/>
  <c r="T267" i="8"/>
  <c r="U744" i="8"/>
  <c r="T593" i="8"/>
  <c r="T773" i="8"/>
  <c r="U636" i="8"/>
  <c r="V769" i="8"/>
  <c r="T317" i="8"/>
  <c r="T326" i="8"/>
  <c r="T983" i="8"/>
  <c r="V898" i="8"/>
  <c r="V744" i="8"/>
  <c r="T927" i="8"/>
  <c r="T816" i="8"/>
  <c r="T633" i="8"/>
  <c r="T739" i="8"/>
  <c r="V636" i="8"/>
  <c r="T883" i="8"/>
  <c r="T1000" i="8"/>
  <c r="T592" i="8"/>
  <c r="V564" i="8"/>
  <c r="T354" i="8"/>
  <c r="S470" i="8"/>
  <c r="T527" i="8"/>
  <c r="V160" i="8"/>
  <c r="U352" i="8"/>
  <c r="T991" i="8"/>
  <c r="U502" i="8"/>
  <c r="T432" i="8"/>
  <c r="C36" i="6"/>
  <c r="S160" i="8"/>
  <c r="T413" i="8"/>
  <c r="U784" i="8"/>
  <c r="U769" i="8"/>
  <c r="U294" i="8"/>
  <c r="S168" i="8"/>
  <c r="V784" i="8"/>
  <c r="S670" i="8"/>
  <c r="U469" i="8"/>
  <c r="T387" i="8"/>
  <c r="U402" i="8"/>
  <c r="T300" i="8"/>
  <c r="U971" i="8"/>
  <c r="T872" i="8"/>
  <c r="T935" i="8"/>
  <c r="U875" i="8"/>
  <c r="S626" i="8"/>
  <c r="T574" i="8"/>
  <c r="T485" i="8"/>
  <c r="T694" i="8"/>
  <c r="T430" i="8"/>
  <c r="T462" i="8"/>
  <c r="U141" i="8"/>
  <c r="D20" i="6"/>
  <c r="D22" i="6"/>
  <c r="V972" i="8"/>
  <c r="U943" i="8"/>
  <c r="U874" i="8"/>
  <c r="T909" i="8"/>
  <c r="T807" i="8"/>
  <c r="V850" i="8"/>
  <c r="U872" i="8"/>
  <c r="U850" i="8"/>
  <c r="T850" i="8"/>
  <c r="S874" i="8"/>
  <c r="T712" i="8"/>
  <c r="S922" i="8"/>
  <c r="U599" i="8"/>
  <c r="V777" i="8"/>
  <c r="T733" i="8"/>
  <c r="T655" i="8"/>
  <c r="T433" i="8"/>
  <c r="L141" i="8"/>
  <c r="U777" i="8"/>
  <c r="T972" i="8"/>
  <c r="S949" i="8"/>
  <c r="U937" i="8"/>
  <c r="V943" i="8"/>
  <c r="U1008" i="8"/>
  <c r="U869" i="8"/>
  <c r="T936" i="8"/>
  <c r="T587" i="8"/>
  <c r="T738" i="8"/>
  <c r="T749" i="8"/>
  <c r="U470" i="8"/>
  <c r="T421" i="8"/>
  <c r="U304" i="8"/>
  <c r="T103" i="8"/>
  <c r="T19" i="8"/>
  <c r="U128" i="8"/>
  <c r="T777" i="8"/>
  <c r="T549" i="8"/>
  <c r="U773" i="8"/>
  <c r="T366" i="8"/>
  <c r="G44" i="12"/>
  <c r="T968" i="8"/>
  <c r="T937" i="8"/>
  <c r="V901" i="8"/>
  <c r="S850" i="8"/>
  <c r="T769" i="8"/>
  <c r="T732" i="8"/>
  <c r="V859" i="8"/>
  <c r="T752" i="8"/>
  <c r="T819" i="8"/>
  <c r="V738" i="8"/>
  <c r="S536" i="8"/>
  <c r="T443" i="8"/>
  <c r="U373" i="8"/>
  <c r="S124" i="8"/>
  <c r="U108" i="8"/>
  <c r="T1009" i="8"/>
  <c r="V937" i="8"/>
  <c r="T813" i="8"/>
  <c r="W791" i="8"/>
  <c r="T561" i="8"/>
  <c r="U443" i="8"/>
  <c r="T477" i="8"/>
  <c r="T453" i="8"/>
  <c r="T373" i="8"/>
  <c r="T356" i="8"/>
  <c r="T348" i="8"/>
  <c r="T13" i="8"/>
  <c r="U82" i="8"/>
  <c r="E35" i="12"/>
  <c r="E36" i="12" s="1"/>
  <c r="E11" i="10" s="1"/>
  <c r="E23" i="12"/>
  <c r="E25" i="12" s="1"/>
  <c r="E39" i="12" s="1"/>
  <c r="T90" i="8"/>
  <c r="T399" i="8"/>
  <c r="T38" i="8"/>
  <c r="V299" i="8"/>
  <c r="S15" i="8"/>
  <c r="V50" i="8"/>
  <c r="T150" i="8"/>
  <c r="W890" i="8"/>
  <c r="T257" i="8"/>
  <c r="T226" i="8"/>
  <c r="E23" i="6"/>
  <c r="E24" i="6" s="1"/>
  <c r="T710" i="8"/>
  <c r="T110" i="8"/>
  <c r="V47" i="8"/>
  <c r="V482" i="8"/>
  <c r="T231" i="8"/>
  <c r="T383" i="8"/>
  <c r="T41" i="8"/>
  <c r="C16" i="11"/>
  <c r="C18" i="11" s="1"/>
  <c r="S640" i="8"/>
  <c r="T482" i="8"/>
  <c r="T299" i="8"/>
  <c r="T50" i="8"/>
  <c r="U41" i="8"/>
  <c r="T39" i="8"/>
  <c r="V20" i="8"/>
  <c r="M20" i="8"/>
  <c r="U299" i="8"/>
  <c r="V41" i="8"/>
  <c r="S176" i="8"/>
  <c r="T329" i="8"/>
  <c r="T332" i="8"/>
  <c r="U313" i="8"/>
  <c r="S299" i="8"/>
  <c r="T538" i="8"/>
  <c r="T450" i="8"/>
  <c r="U329" i="8"/>
  <c r="U315" i="8"/>
  <c r="V67" i="8"/>
  <c r="T87" i="8"/>
  <c r="U50" i="8"/>
  <c r="T349" i="8"/>
  <c r="V315" i="8"/>
  <c r="S877" i="8"/>
  <c r="T601" i="8"/>
  <c r="W872" i="8"/>
  <c r="U738" i="8"/>
  <c r="U795" i="8"/>
  <c r="T571" i="8"/>
  <c r="U96" i="8"/>
  <c r="T469" i="8"/>
  <c r="W315" i="8"/>
  <c r="U44" i="8"/>
  <c r="G16" i="10"/>
  <c r="C14" i="5"/>
  <c r="T664" i="8"/>
  <c r="T750" i="8"/>
  <c r="S179" i="8"/>
  <c r="T961" i="8"/>
  <c r="T930" i="8"/>
  <c r="U901" i="8"/>
  <c r="U972" i="8"/>
  <c r="T943" i="8"/>
  <c r="U930" i="8"/>
  <c r="S872" i="8"/>
  <c r="T898" i="8"/>
  <c r="T894" i="8"/>
  <c r="T804" i="8"/>
  <c r="V609" i="8"/>
  <c r="V795" i="8"/>
  <c r="T805" i="8"/>
  <c r="T544" i="8"/>
  <c r="T792" i="8"/>
  <c r="U561" i="8"/>
  <c r="W470" i="8"/>
  <c r="T149" i="8"/>
  <c r="U142" i="8"/>
  <c r="V326" i="8"/>
  <c r="T315" i="8"/>
  <c r="T439" i="8"/>
  <c r="W288" i="8"/>
  <c r="W345" i="8"/>
  <c r="T252" i="8"/>
  <c r="V90" i="8"/>
  <c r="T141" i="8"/>
  <c r="K982" i="8"/>
  <c r="T982" i="8"/>
  <c r="U995" i="8"/>
  <c r="L995" i="8"/>
  <c r="T1001" i="8"/>
  <c r="K1001" i="8"/>
  <c r="K498" i="8"/>
  <c r="T498" i="8"/>
  <c r="T843" i="8"/>
  <c r="K843" i="8"/>
  <c r="U384" i="8"/>
  <c r="L384" i="8"/>
  <c r="M617" i="8"/>
  <c r="V617" i="8"/>
  <c r="K500" i="8"/>
  <c r="T500" i="8"/>
  <c r="K476" i="8"/>
  <c r="T476" i="8"/>
  <c r="V928" i="8"/>
  <c r="M928" i="8"/>
  <c r="U602" i="8"/>
  <c r="L602" i="8"/>
  <c r="T740" i="8"/>
  <c r="K740" i="8"/>
  <c r="V325" i="8"/>
  <c r="M325" i="8"/>
  <c r="T575" i="8"/>
  <c r="K575" i="8"/>
  <c r="K580" i="8"/>
  <c r="T580" i="8"/>
  <c r="L792" i="8"/>
  <c r="U792" i="8"/>
  <c r="Z516" i="8"/>
  <c r="W516" i="8"/>
  <c r="M619" i="8"/>
  <c r="V619" i="8"/>
  <c r="K624" i="8"/>
  <c r="T624" i="8"/>
  <c r="U912" i="8"/>
  <c r="L912" i="8"/>
  <c r="V930" i="8"/>
  <c r="M930" i="8"/>
  <c r="T801" i="8"/>
  <c r="K801" i="8"/>
  <c r="V599" i="8"/>
  <c r="M599" i="8"/>
  <c r="U355" i="8"/>
  <c r="L355" i="8"/>
  <c r="K263" i="8"/>
  <c r="T263" i="8"/>
  <c r="K531" i="8"/>
  <c r="T531" i="8"/>
  <c r="U598" i="8"/>
  <c r="L598" i="8"/>
  <c r="S339" i="8"/>
  <c r="T339" i="8"/>
  <c r="U339" i="8"/>
  <c r="V339" i="8"/>
  <c r="M976" i="8"/>
  <c r="V976" i="8"/>
  <c r="K923" i="8"/>
  <c r="T923" i="8"/>
  <c r="U691" i="8"/>
  <c r="L691" i="8"/>
  <c r="K657" i="8"/>
  <c r="T657" i="8"/>
  <c r="U770" i="8"/>
  <c r="L770" i="8"/>
  <c r="U410" i="8"/>
  <c r="L410" i="8"/>
  <c r="M469" i="8"/>
  <c r="V469" i="8"/>
  <c r="V271" i="8"/>
  <c r="M271" i="8"/>
  <c r="M913" i="8"/>
  <c r="V913" i="8"/>
  <c r="V875" i="8"/>
  <c r="M875" i="8"/>
  <c r="L905" i="8"/>
  <c r="U905" i="8"/>
  <c r="L807" i="8"/>
  <c r="U807" i="8"/>
  <c r="Z769" i="8"/>
  <c r="W769" i="8"/>
  <c r="U841" i="8"/>
  <c r="L841" i="8"/>
  <c r="T369" i="8"/>
  <c r="K369" i="8"/>
  <c r="L424" i="8"/>
  <c r="U424" i="8"/>
  <c r="V894" i="8"/>
  <c r="M894" i="8"/>
  <c r="K665" i="8"/>
  <c r="T665" i="8"/>
  <c r="M761" i="8"/>
  <c r="V761" i="8"/>
  <c r="K756" i="8"/>
  <c r="T756" i="8"/>
  <c r="U655" i="8"/>
  <c r="L655" i="8"/>
  <c r="U453" i="8"/>
  <c r="L453" i="8"/>
  <c r="U749" i="8"/>
  <c r="L749" i="8"/>
  <c r="U467" i="8"/>
  <c r="L467" i="8"/>
  <c r="U436" i="8"/>
  <c r="L436" i="8"/>
  <c r="S59" i="8"/>
  <c r="T59" i="8"/>
  <c r="K985" i="8"/>
  <c r="T985" i="8"/>
  <c r="U897" i="8"/>
  <c r="L897" i="8"/>
  <c r="L925" i="8"/>
  <c r="U925" i="8"/>
  <c r="T692" i="8"/>
  <c r="K692" i="8"/>
  <c r="T548" i="8"/>
  <c r="K548" i="8"/>
  <c r="K787" i="8"/>
  <c r="T787" i="8"/>
  <c r="M596" i="8"/>
  <c r="V596" i="8"/>
  <c r="K513" i="8"/>
  <c r="T513" i="8"/>
  <c r="K552" i="8"/>
  <c r="T552" i="8"/>
  <c r="L404" i="8"/>
  <c r="U404" i="8"/>
  <c r="T417" i="8"/>
  <c r="K417" i="8"/>
  <c r="L364" i="8"/>
  <c r="U364" i="8"/>
  <c r="Z492" i="8"/>
  <c r="W492" i="8"/>
  <c r="U764" i="8"/>
  <c r="L764" i="8"/>
  <c r="K528" i="8"/>
  <c r="T528" i="8"/>
  <c r="K650" i="8"/>
  <c r="T650" i="8"/>
  <c r="V391" i="8"/>
  <c r="M391" i="8"/>
  <c r="T145" i="8"/>
  <c r="K145" i="8"/>
  <c r="T986" i="8"/>
  <c r="K986" i="8"/>
  <c r="T900" i="8"/>
  <c r="K900" i="8"/>
  <c r="T839" i="8"/>
  <c r="K839" i="8"/>
  <c r="L873" i="8"/>
  <c r="U873" i="8"/>
  <c r="M836" i="8"/>
  <c r="V836" i="8"/>
  <c r="M816" i="8"/>
  <c r="V816" i="8"/>
  <c r="L818" i="8"/>
  <c r="U818" i="8"/>
  <c r="T702" i="8"/>
  <c r="K702" i="8"/>
  <c r="T618" i="8"/>
  <c r="K618" i="8"/>
  <c r="T557" i="8"/>
  <c r="K557" i="8"/>
  <c r="T438" i="8"/>
  <c r="K438" i="8"/>
  <c r="M505" i="8"/>
  <c r="V505" i="8"/>
  <c r="U817" i="8"/>
  <c r="L817" i="8"/>
  <c r="T705" i="8"/>
  <c r="K705" i="8"/>
  <c r="T667" i="8"/>
  <c r="K667" i="8"/>
  <c r="L426" i="8"/>
  <c r="U426" i="8"/>
  <c r="W556" i="8"/>
  <c r="Z556" i="8"/>
  <c r="D7" i="3"/>
  <c r="K992" i="8"/>
  <c r="T992" i="8"/>
  <c r="V949" i="8"/>
  <c r="M949" i="8"/>
  <c r="T871" i="8"/>
  <c r="K871" i="8"/>
  <c r="K946" i="8"/>
  <c r="T946" i="8"/>
  <c r="K953" i="8"/>
  <c r="T953" i="8"/>
  <c r="K783" i="8"/>
  <c r="T783" i="8"/>
  <c r="L687" i="8"/>
  <c r="U687" i="8"/>
  <c r="T899" i="8"/>
  <c r="K899" i="8"/>
  <c r="L746" i="8"/>
  <c r="U746" i="8"/>
  <c r="K698" i="8"/>
  <c r="T698" i="8"/>
  <c r="V502" i="8"/>
  <c r="M502" i="8"/>
  <c r="T704" i="8"/>
  <c r="K704" i="8"/>
  <c r="Z574" i="8"/>
  <c r="W574" i="8"/>
  <c r="T422" i="8"/>
  <c r="K422" i="8"/>
  <c r="T446" i="8"/>
  <c r="K446" i="8"/>
  <c r="T475" i="8"/>
  <c r="K475" i="8"/>
  <c r="T385" i="8"/>
  <c r="K385" i="8"/>
  <c r="U164" i="8"/>
  <c r="L164" i="8"/>
  <c r="T861" i="8"/>
  <c r="K861" i="8"/>
  <c r="U757" i="8"/>
  <c r="L757" i="8"/>
  <c r="K361" i="8"/>
  <c r="T361" i="8"/>
  <c r="L431" i="8"/>
  <c r="U431" i="8"/>
  <c r="V778" i="8"/>
  <c r="M778" i="8"/>
  <c r="K449" i="8"/>
  <c r="T449" i="8"/>
  <c r="U456" i="8"/>
  <c r="L456" i="8"/>
  <c r="L865" i="8"/>
  <c r="U865" i="8"/>
  <c r="W948" i="8"/>
  <c r="Z948" i="8"/>
  <c r="U909" i="8"/>
  <c r="L909" i="8"/>
  <c r="T866" i="8"/>
  <c r="K866" i="8"/>
  <c r="L864" i="8"/>
  <c r="U864" i="8"/>
  <c r="K916" i="8"/>
  <c r="T916" i="8"/>
  <c r="K771" i="8"/>
  <c r="T771" i="8"/>
  <c r="U782" i="8"/>
  <c r="L782" i="8"/>
  <c r="M717" i="8"/>
  <c r="V717" i="8"/>
  <c r="V722" i="8"/>
  <c r="M722" i="8"/>
  <c r="T572" i="8"/>
  <c r="K572" i="8"/>
  <c r="T541" i="8"/>
  <c r="K541" i="8"/>
  <c r="T190" i="8"/>
  <c r="K190" i="8"/>
  <c r="T658" i="8"/>
  <c r="K658" i="8"/>
  <c r="W398" i="8"/>
  <c r="Z398" i="8"/>
  <c r="K981" i="8"/>
  <c r="T981" i="8"/>
  <c r="L881" i="8"/>
  <c r="U881" i="8"/>
  <c r="K908" i="8"/>
  <c r="T908" i="8"/>
  <c r="L920" i="8"/>
  <c r="U920" i="8"/>
  <c r="Z898" i="8"/>
  <c r="W898" i="8"/>
  <c r="K878" i="8"/>
  <c r="T878" i="8"/>
  <c r="T621" i="8"/>
  <c r="K621" i="8"/>
  <c r="U474" i="8"/>
  <c r="L474" i="8"/>
  <c r="T608" i="8"/>
  <c r="K608" i="8"/>
  <c r="K570" i="8"/>
  <c r="T570" i="8"/>
  <c r="T330" i="8"/>
  <c r="K330" i="8"/>
  <c r="T429" i="8"/>
  <c r="K429" i="8"/>
  <c r="T282" i="8"/>
  <c r="K282" i="8"/>
  <c r="T290" i="8"/>
  <c r="K290" i="8"/>
  <c r="T37" i="8"/>
  <c r="U831" i="8"/>
  <c r="L831" i="8"/>
  <c r="U591" i="8"/>
  <c r="L591" i="8"/>
  <c r="T634" i="8"/>
  <c r="K634" i="8"/>
  <c r="L689" i="8"/>
  <c r="U689" i="8"/>
  <c r="L269" i="8"/>
  <c r="U269" i="8"/>
  <c r="T957" i="8"/>
  <c r="K957" i="8"/>
  <c r="T857" i="8"/>
  <c r="K857" i="8"/>
  <c r="E7" i="3"/>
  <c r="K7" i="3" s="1"/>
  <c r="T952" i="8"/>
  <c r="K952" i="8"/>
  <c r="T493" i="8"/>
  <c r="K493" i="8"/>
  <c r="L435" i="8"/>
  <c r="U435" i="8"/>
  <c r="T157" i="8"/>
  <c r="K157" i="8"/>
  <c r="T974" i="8"/>
  <c r="K974" i="8"/>
  <c r="U673" i="8"/>
  <c r="L673" i="8"/>
  <c r="K774" i="8"/>
  <c r="T774" i="8"/>
  <c r="U849" i="8"/>
  <c r="L849" i="8"/>
  <c r="K540" i="8"/>
  <c r="T540" i="8"/>
  <c r="T547" i="8"/>
  <c r="K547" i="8"/>
  <c r="M508" i="8"/>
  <c r="V508" i="8"/>
  <c r="U991" i="8"/>
  <c r="L991" i="8"/>
  <c r="K821" i="8"/>
  <c r="T821" i="8"/>
  <c r="V343" i="8"/>
  <c r="M343" i="8"/>
  <c r="W488" i="8"/>
  <c r="Z488" i="8"/>
  <c r="K644" i="8"/>
  <c r="T644" i="8"/>
  <c r="T270" i="8"/>
  <c r="K270" i="8"/>
  <c r="T396" i="8"/>
  <c r="K396" i="8"/>
  <c r="Z1010" i="8"/>
  <c r="W1010" i="8"/>
  <c r="K939" i="8"/>
  <c r="T939" i="8"/>
  <c r="T846" i="8"/>
  <c r="K846" i="8"/>
  <c r="K797" i="8"/>
  <c r="T797" i="8"/>
  <c r="T395" i="8"/>
  <c r="K395" i="8"/>
  <c r="M457" i="8"/>
  <c r="V457" i="8"/>
  <c r="T1007" i="8"/>
  <c r="K1007" i="8"/>
  <c r="T1003" i="8"/>
  <c r="K1003" i="8"/>
  <c r="V971" i="8"/>
  <c r="M971" i="8"/>
  <c r="U1005" i="8"/>
  <c r="L1005" i="8"/>
  <c r="T763" i="8"/>
  <c r="K763" i="8"/>
  <c r="L824" i="8"/>
  <c r="U824" i="8"/>
  <c r="T472" i="8"/>
  <c r="K472" i="8"/>
  <c r="L186" i="8"/>
  <c r="U186" i="8"/>
  <c r="F10" i="10"/>
  <c r="D16" i="2"/>
  <c r="S15" i="2" s="1"/>
  <c r="K958" i="8"/>
  <c r="T958" i="8"/>
  <c r="V941" i="8"/>
  <c r="M941" i="8"/>
  <c r="K840" i="8"/>
  <c r="T840" i="8"/>
  <c r="K847" i="8"/>
  <c r="T847" i="8"/>
  <c r="K743" i="8"/>
  <c r="T743" i="8"/>
  <c r="K852" i="8"/>
  <c r="T852" i="8"/>
  <c r="K562" i="8"/>
  <c r="T562" i="8"/>
  <c r="K595" i="8"/>
  <c r="T595" i="8"/>
  <c r="K711" i="8"/>
  <c r="T711" i="8"/>
  <c r="V802" i="8"/>
  <c r="M802" i="8"/>
  <c r="U450" i="8"/>
  <c r="L450" i="8"/>
  <c r="T375" i="8"/>
  <c r="K375" i="8"/>
  <c r="Z341" i="8"/>
  <c r="W341" i="8"/>
  <c r="T128" i="8"/>
  <c r="K796" i="8"/>
  <c r="T796" i="8"/>
  <c r="T965" i="8"/>
  <c r="K965" i="8"/>
  <c r="U927" i="8"/>
  <c r="L927" i="8"/>
  <c r="T996" i="8"/>
  <c r="K996" i="8"/>
  <c r="Z901" i="8"/>
  <c r="W901" i="8"/>
  <c r="T826" i="8"/>
  <c r="K826" i="8"/>
  <c r="V812" i="8"/>
  <c r="M812" i="8"/>
  <c r="T688" i="8"/>
  <c r="K688" i="8"/>
  <c r="Z977" i="8"/>
  <c r="W977" i="8"/>
  <c r="T918" i="8"/>
  <c r="K918" i="8"/>
  <c r="T893" i="8"/>
  <c r="K893" i="8"/>
  <c r="T803" i="8"/>
  <c r="K803" i="8"/>
  <c r="T737" i="8"/>
  <c r="K737" i="8"/>
  <c r="K729" i="8"/>
  <c r="T729" i="8"/>
  <c r="V983" i="8"/>
  <c r="M983" i="8"/>
  <c r="L990" i="8"/>
  <c r="U990" i="8"/>
  <c r="G13" i="12"/>
  <c r="G8" i="10" s="1"/>
  <c r="G18" i="12"/>
  <c r="G19" i="12" s="1"/>
  <c r="W683" i="8"/>
  <c r="Z683" i="8"/>
  <c r="K546" i="8"/>
  <c r="T546" i="8"/>
  <c r="K543" i="8"/>
  <c r="T543" i="8"/>
  <c r="T788" i="8"/>
  <c r="K788" i="8"/>
  <c r="T700" i="8"/>
  <c r="K700" i="8"/>
  <c r="M600" i="8"/>
  <c r="V600" i="8"/>
  <c r="K1002" i="8"/>
  <c r="T1002" i="8"/>
  <c r="T987" i="8"/>
  <c r="K987" i="8"/>
  <c r="T921" i="8"/>
  <c r="K921" i="8"/>
  <c r="V874" i="8"/>
  <c r="M874" i="8"/>
  <c r="U842" i="8"/>
  <c r="L842" i="8"/>
  <c r="L739" i="8"/>
  <c r="U739" i="8"/>
  <c r="T891" i="8"/>
  <c r="K891" i="8"/>
  <c r="L601" i="8"/>
  <c r="U601" i="8"/>
  <c r="L536" i="8"/>
  <c r="U536" i="8"/>
  <c r="L538" i="8"/>
  <c r="U538" i="8"/>
  <c r="L629" i="8"/>
  <c r="U629" i="8"/>
  <c r="L845" i="8"/>
  <c r="U845" i="8"/>
  <c r="U506" i="8"/>
  <c r="L506" i="8"/>
  <c r="T318" i="8"/>
  <c r="K318" i="8"/>
  <c r="T458" i="8"/>
  <c r="K458" i="8"/>
  <c r="L654" i="8"/>
  <c r="U654" i="8"/>
  <c r="K708" i="8"/>
  <c r="T708" i="8"/>
  <c r="F36" i="12"/>
  <c r="F11" i="10" s="1"/>
  <c r="D17" i="2"/>
  <c r="R15" i="2" s="1"/>
  <c r="C20" i="12"/>
  <c r="C9" i="10" s="1"/>
  <c r="C35" i="12"/>
  <c r="C36" i="12" s="1"/>
  <c r="C11" i="10" s="1"/>
  <c r="C23" i="12"/>
  <c r="C25" i="12" s="1"/>
  <c r="C39" i="12" s="1"/>
  <c r="C29" i="12"/>
  <c r="C30" i="12" s="1"/>
  <c r="C31" i="12" s="1"/>
  <c r="C10" i="10" s="1"/>
  <c r="T989" i="8"/>
  <c r="K989" i="8"/>
  <c r="T979" i="8"/>
  <c r="K979" i="8"/>
  <c r="L978" i="8"/>
  <c r="U978" i="8"/>
  <c r="K838" i="8"/>
  <c r="T838" i="8"/>
  <c r="L732" i="8"/>
  <c r="U732" i="8"/>
  <c r="Z859" i="8"/>
  <c r="W859" i="8"/>
  <c r="K675" i="8"/>
  <c r="T675" i="8"/>
  <c r="K760" i="8"/>
  <c r="T760" i="8"/>
  <c r="L544" i="8"/>
  <c r="U544" i="8"/>
  <c r="K822" i="8"/>
  <c r="T822" i="8"/>
  <c r="T742" i="8"/>
  <c r="K742" i="8"/>
  <c r="U415" i="8"/>
  <c r="L415" i="8"/>
  <c r="T378" i="8"/>
  <c r="K378" i="8"/>
  <c r="M373" i="8"/>
  <c r="V373" i="8"/>
  <c r="T444" i="8"/>
  <c r="K444" i="8"/>
  <c r="Z334" i="8"/>
  <c r="W334" i="8"/>
  <c r="S47" i="8"/>
  <c r="T47" i="8"/>
  <c r="U47" i="8"/>
  <c r="T182" i="8"/>
  <c r="S182" i="8"/>
  <c r="S313" i="8"/>
  <c r="T313" i="8"/>
  <c r="S605" i="8"/>
  <c r="T605" i="8"/>
  <c r="S590" i="8"/>
  <c r="W590" i="8"/>
  <c r="T600" i="8"/>
  <c r="U600" i="8"/>
  <c r="M966" i="8"/>
  <c r="V966" i="8"/>
  <c r="T1011" i="8"/>
  <c r="K1011" i="8"/>
  <c r="T495" i="8"/>
  <c r="K495" i="8"/>
  <c r="M790" i="8"/>
  <c r="V790" i="8"/>
  <c r="T697" i="8"/>
  <c r="K697" i="8"/>
  <c r="H16" i="12"/>
  <c r="H13" i="10" s="1"/>
  <c r="H28" i="12"/>
  <c r="H15" i="10" s="1"/>
  <c r="H9" i="12"/>
  <c r="H7" i="10"/>
  <c r="J11" i="11"/>
  <c r="H17" i="12"/>
  <c r="H14" i="10" s="1"/>
  <c r="I11" i="11"/>
  <c r="H11" i="11"/>
  <c r="G11" i="11"/>
  <c r="H8" i="12"/>
  <c r="H27" i="12"/>
  <c r="D10" i="5" s="1"/>
  <c r="H22" i="12"/>
  <c r="H34" i="12"/>
  <c r="D15" i="5" s="1"/>
  <c r="H15" i="12"/>
  <c r="G17" i="11"/>
  <c r="I7" i="12"/>
  <c r="H11" i="12"/>
  <c r="H12" i="12" s="1"/>
  <c r="H33" i="12"/>
  <c r="F15" i="2"/>
  <c r="Q17" i="2" s="1"/>
  <c r="D7" i="5"/>
  <c r="K960" i="8"/>
  <c r="T960" i="8"/>
  <c r="U903" i="8"/>
  <c r="L903" i="8"/>
  <c r="T896" i="8"/>
  <c r="K896" i="8"/>
  <c r="K895" i="8"/>
  <c r="T895" i="8"/>
  <c r="T954" i="8"/>
  <c r="K954" i="8"/>
  <c r="T928" i="8"/>
  <c r="M892" i="8"/>
  <c r="V892" i="8"/>
  <c r="T725" i="8"/>
  <c r="T830" i="8"/>
  <c r="K775" i="8"/>
  <c r="T775" i="8"/>
  <c r="V707" i="8"/>
  <c r="V725" i="8"/>
  <c r="M725" i="8"/>
  <c r="T590" i="8"/>
  <c r="V853" i="8"/>
  <c r="M853" i="8"/>
  <c r="U754" i="8"/>
  <c r="L754" i="8"/>
  <c r="K793" i="8"/>
  <c r="T793" i="8"/>
  <c r="U610" i="8"/>
  <c r="W964" i="8"/>
  <c r="Z964" i="8"/>
  <c r="K623" i="8"/>
  <c r="T623" i="8"/>
  <c r="K641" i="8"/>
  <c r="T641" i="8"/>
  <c r="U524" i="8"/>
  <c r="L524" i="8"/>
  <c r="L662" i="8"/>
  <c r="U662" i="8"/>
  <c r="T625" i="8"/>
  <c r="K625" i="8"/>
  <c r="V477" i="8"/>
  <c r="T532" i="8"/>
  <c r="K490" i="8"/>
  <c r="T490" i="8"/>
  <c r="L696" i="8"/>
  <c r="U696" i="8"/>
  <c r="V656" i="8"/>
  <c r="M656" i="8"/>
  <c r="K585" i="8"/>
  <c r="T585" i="8"/>
  <c r="K480" i="8"/>
  <c r="T480" i="8"/>
  <c r="T390" i="8"/>
  <c r="K390" i="8"/>
  <c r="K416" i="8"/>
  <c r="T416" i="8"/>
  <c r="S341" i="8"/>
  <c r="U515" i="8"/>
  <c r="L515" i="8"/>
  <c r="V592" i="8"/>
  <c r="M592" i="8"/>
  <c r="T579" i="8"/>
  <c r="K579" i="8"/>
  <c r="V332" i="8"/>
  <c r="M332" i="8"/>
  <c r="T342" i="8"/>
  <c r="K342" i="8"/>
  <c r="S606" i="8"/>
  <c r="V350" i="8"/>
  <c r="M350" i="8"/>
  <c r="V443" i="8"/>
  <c r="M443" i="8"/>
  <c r="T350" i="8"/>
  <c r="U614" i="8"/>
  <c r="L614" i="8"/>
  <c r="T418" i="8"/>
  <c r="K418" i="8"/>
  <c r="L539" i="8"/>
  <c r="U539" i="8"/>
  <c r="S364" i="8"/>
  <c r="K479" i="8"/>
  <c r="T479" i="8"/>
  <c r="W503" i="8"/>
  <c r="S406" i="8"/>
  <c r="T406" i="8"/>
  <c r="S790" i="8"/>
  <c r="T790" i="8"/>
  <c r="K183" i="8"/>
  <c r="T183" i="8"/>
  <c r="U311" i="8"/>
  <c r="S138" i="8"/>
  <c r="M333" i="8"/>
  <c r="V333" i="8"/>
  <c r="W329" i="8"/>
  <c r="T148" i="8"/>
  <c r="K148" i="8"/>
  <c r="T589" i="8"/>
  <c r="K589" i="8"/>
  <c r="V193" i="8"/>
  <c r="T168" i="8"/>
  <c r="C20" i="6"/>
  <c r="C21" i="6" s="1"/>
  <c r="C22" i="6"/>
  <c r="Z67" i="8"/>
  <c r="W67" i="8"/>
  <c r="T249" i="8"/>
  <c r="K249" i="8"/>
  <c r="L253" i="8"/>
  <c r="U253" i="8"/>
  <c r="U72" i="8"/>
  <c r="L72" i="8"/>
  <c r="U359" i="8"/>
  <c r="U19" i="8"/>
  <c r="L19" i="8"/>
  <c r="T88" i="8"/>
  <c r="T33" i="8"/>
  <c r="U127" i="8"/>
  <c r="L127" i="8"/>
  <c r="T93" i="8"/>
  <c r="K93" i="8"/>
  <c r="T53" i="8"/>
  <c r="K53" i="8"/>
  <c r="M91" i="8"/>
  <c r="V91" i="8"/>
  <c r="K112" i="8"/>
  <c r="T112" i="8"/>
  <c r="Z47" i="8"/>
  <c r="W47" i="8"/>
  <c r="L61" i="8"/>
  <c r="U61" i="8"/>
  <c r="U149" i="8"/>
  <c r="K970" i="8"/>
  <c r="T970" i="8"/>
  <c r="U1000" i="8"/>
  <c r="L1000" i="8"/>
  <c r="U951" i="8"/>
  <c r="W744" i="8"/>
  <c r="Z744" i="8"/>
  <c r="T676" i="8"/>
  <c r="K676" i="8"/>
  <c r="W795" i="8"/>
  <c r="Z795" i="8"/>
  <c r="L747" i="8"/>
  <c r="U747" i="8"/>
  <c r="T677" i="8"/>
  <c r="K597" i="8"/>
  <c r="T597" i="8"/>
  <c r="T723" i="8"/>
  <c r="K723" i="8"/>
  <c r="T499" i="8"/>
  <c r="K499" i="8"/>
  <c r="M379" i="8"/>
  <c r="V379" i="8"/>
  <c r="T144" i="8"/>
  <c r="K144" i="8"/>
  <c r="L961" i="8"/>
  <c r="U961" i="8"/>
  <c r="K833" i="8"/>
  <c r="T833" i="8"/>
  <c r="T751" i="8"/>
  <c r="K751" i="8"/>
  <c r="W738" i="8"/>
  <c r="Z738" i="8"/>
  <c r="C7" i="3"/>
  <c r="I7" i="3" s="1"/>
  <c r="T988" i="8"/>
  <c r="K988" i="8"/>
  <c r="U959" i="8"/>
  <c r="K975" i="8"/>
  <c r="T975" i="8"/>
  <c r="K1004" i="8"/>
  <c r="T1004" i="8"/>
  <c r="U887" i="8"/>
  <c r="T945" i="8"/>
  <c r="K945" i="8"/>
  <c r="S812" i="8"/>
  <c r="T867" i="8"/>
  <c r="K867" i="8"/>
  <c r="T856" i="8"/>
  <c r="T707" i="8"/>
  <c r="U725" i="8"/>
  <c r="K794" i="8"/>
  <c r="T794" i="8"/>
  <c r="T609" i="8"/>
  <c r="L789" i="8"/>
  <c r="U789" i="8"/>
  <c r="K911" i="8"/>
  <c r="T911" i="8"/>
  <c r="S571" i="8"/>
  <c r="L811" i="8"/>
  <c r="U811" i="8"/>
  <c r="V964" i="8"/>
  <c r="U805" i="8"/>
  <c r="L805" i="8"/>
  <c r="U712" i="8"/>
  <c r="V509" i="8"/>
  <c r="M509" i="8"/>
  <c r="T519" i="8"/>
  <c r="K519" i="8"/>
  <c r="T882" i="8"/>
  <c r="K882" i="8"/>
  <c r="T525" i="8"/>
  <c r="K525" i="8"/>
  <c r="T584" i="8"/>
  <c r="K584" i="8"/>
  <c r="L481" i="8"/>
  <c r="U481" i="8"/>
  <c r="U532" i="8"/>
  <c r="L532" i="8"/>
  <c r="U682" i="8"/>
  <c r="L682" i="8"/>
  <c r="U587" i="8"/>
  <c r="L587" i="8"/>
  <c r="T503" i="8"/>
  <c r="T604" i="8"/>
  <c r="K604" i="8"/>
  <c r="U350" i="8"/>
  <c r="T567" i="8"/>
  <c r="K567" i="8"/>
  <c r="U504" i="8"/>
  <c r="L504" i="8"/>
  <c r="K254" i="8"/>
  <c r="T254" i="8"/>
  <c r="S326" i="8"/>
  <c r="U462" i="8"/>
  <c r="L462" i="8"/>
  <c r="U455" i="8"/>
  <c r="L455" i="8"/>
  <c r="T566" i="8"/>
  <c r="K566" i="8"/>
  <c r="S29" i="8"/>
  <c r="V29" i="8"/>
  <c r="S286" i="8"/>
  <c r="W286" i="8"/>
  <c r="V286" i="8"/>
  <c r="U286" i="8"/>
  <c r="S317" i="8"/>
  <c r="U317" i="8"/>
  <c r="S633" i="8"/>
  <c r="V633" i="8"/>
  <c r="S941" i="8"/>
  <c r="T941" i="8"/>
  <c r="S178" i="8"/>
  <c r="V311" i="8"/>
  <c r="M311" i="8"/>
  <c r="U13" i="8"/>
  <c r="S13" i="8"/>
  <c r="AI52" i="2"/>
  <c r="W52" i="2"/>
  <c r="S347" i="8"/>
  <c r="T382" i="8"/>
  <c r="K382" i="8"/>
  <c r="K239" i="8"/>
  <c r="T239" i="8"/>
  <c r="V142" i="8"/>
  <c r="M142" i="8"/>
  <c r="W193" i="8"/>
  <c r="V327" i="8"/>
  <c r="W178" i="8"/>
  <c r="T358" i="8"/>
  <c r="K358" i="8"/>
  <c r="U130" i="8"/>
  <c r="L130" i="8"/>
  <c r="T240" i="8"/>
  <c r="K240" i="8"/>
  <c r="T72" i="8"/>
  <c r="T341" i="8"/>
  <c r="T287" i="8"/>
  <c r="K287" i="8"/>
  <c r="T243" i="8"/>
  <c r="K243" i="8"/>
  <c r="L88" i="8"/>
  <c r="U88" i="8"/>
  <c r="K79" i="8"/>
  <c r="T79" i="8"/>
  <c r="K106" i="8"/>
  <c r="T106" i="8"/>
  <c r="T213" i="8"/>
  <c r="K213" i="8"/>
  <c r="T223" i="8"/>
  <c r="K223" i="8"/>
  <c r="C37" i="6"/>
  <c r="C27" i="6"/>
  <c r="T80" i="8"/>
  <c r="K80" i="8"/>
  <c r="T994" i="8"/>
  <c r="K994" i="8"/>
  <c r="T886" i="8"/>
  <c r="K886" i="8"/>
  <c r="T748" i="8"/>
  <c r="K748" i="8"/>
  <c r="L973" i="8"/>
  <c r="U973" i="8"/>
  <c r="T998" i="8"/>
  <c r="K998" i="8"/>
  <c r="V932" i="8"/>
  <c r="M932" i="8"/>
  <c r="K917" i="8"/>
  <c r="T917" i="8"/>
  <c r="K755" i="8"/>
  <c r="T755" i="8"/>
  <c r="K835" i="8"/>
  <c r="T835" i="8"/>
  <c r="L860" i="8"/>
  <c r="U860" i="8"/>
  <c r="K642" i="8"/>
  <c r="T642" i="8"/>
  <c r="T511" i="8"/>
  <c r="K511" i="8"/>
  <c r="T134" i="8"/>
  <c r="T934" i="8"/>
  <c r="K934" i="8"/>
  <c r="T800" i="8"/>
  <c r="K800" i="8"/>
  <c r="L733" i="8"/>
  <c r="U733" i="8"/>
  <c r="M829" i="8"/>
  <c r="V829" i="8"/>
  <c r="L750" i="8"/>
  <c r="U750" i="8"/>
  <c r="G10" i="12"/>
  <c r="T969" i="8"/>
  <c r="K969" i="8"/>
  <c r="V959" i="8"/>
  <c r="M959" i="8"/>
  <c r="K933" i="8"/>
  <c r="T933" i="8"/>
  <c r="T913" i="8"/>
  <c r="L935" i="8"/>
  <c r="U935" i="8"/>
  <c r="V887" i="8"/>
  <c r="M887" i="8"/>
  <c r="T888" i="8"/>
  <c r="K888" i="8"/>
  <c r="T791" i="8"/>
  <c r="T948" i="8"/>
  <c r="K880" i="8"/>
  <c r="T880" i="8"/>
  <c r="M914" i="8"/>
  <c r="V914" i="8"/>
  <c r="T721" i="8"/>
  <c r="K721" i="8"/>
  <c r="T837" i="8"/>
  <c r="K837" i="8"/>
  <c r="T706" i="8"/>
  <c r="K706" i="8"/>
  <c r="T718" i="8"/>
  <c r="K718" i="8"/>
  <c r="L703" i="8"/>
  <c r="U703" i="8"/>
  <c r="M827" i="8"/>
  <c r="V827" i="8"/>
  <c r="U609" i="8"/>
  <c r="T715" i="8"/>
  <c r="K715" i="8"/>
  <c r="T815" i="8"/>
  <c r="K815" i="8"/>
  <c r="T554" i="8"/>
  <c r="K554" i="8"/>
  <c r="M712" i="8"/>
  <c r="V712" i="8"/>
  <c r="W636" i="8"/>
  <c r="Z636" i="8"/>
  <c r="U605" i="8"/>
  <c r="L605" i="8"/>
  <c r="T668" i="8"/>
  <c r="T478" i="8"/>
  <c r="U693" i="8"/>
  <c r="L693" i="8"/>
  <c r="T615" i="8"/>
  <c r="K615" i="8"/>
  <c r="K494" i="8"/>
  <c r="T494" i="8"/>
  <c r="V653" i="8"/>
  <c r="M653" i="8"/>
  <c r="U503" i="8"/>
  <c r="S232" i="8"/>
  <c r="T555" i="8"/>
  <c r="K555" i="8"/>
  <c r="K512" i="8"/>
  <c r="T512" i="8"/>
  <c r="K277" i="8"/>
  <c r="T277" i="8"/>
  <c r="K607" i="8"/>
  <c r="T607" i="8"/>
  <c r="T411" i="8"/>
  <c r="K411" i="8"/>
  <c r="T319" i="8"/>
  <c r="K319" i="8"/>
  <c r="U559" i="8"/>
  <c r="L559" i="8"/>
  <c r="S193" i="8"/>
  <c r="T437" i="8"/>
  <c r="K437" i="8"/>
  <c r="T530" i="8"/>
  <c r="K530" i="8"/>
  <c r="V165" i="8"/>
  <c r="U507" i="8"/>
  <c r="K491" i="8"/>
  <c r="T491" i="8"/>
  <c r="T351" i="8"/>
  <c r="K351" i="8"/>
  <c r="T521" i="8"/>
  <c r="K521" i="8"/>
  <c r="T379" i="8"/>
  <c r="V428" i="8"/>
  <c r="S304" i="8"/>
  <c r="T294" i="8"/>
  <c r="S294" i="8"/>
  <c r="V440" i="8"/>
  <c r="T440" i="8"/>
  <c r="S440" i="8"/>
  <c r="T914" i="8"/>
  <c r="S914" i="8"/>
  <c r="T468" i="8"/>
  <c r="K468" i="8"/>
  <c r="Z314" i="8"/>
  <c r="W314" i="8"/>
  <c r="T172" i="8"/>
  <c r="K172" i="8"/>
  <c r="U327" i="8"/>
  <c r="T347" i="8"/>
  <c r="U423" i="8"/>
  <c r="L138" i="8"/>
  <c r="U138" i="8"/>
  <c r="U523" i="8"/>
  <c r="L523" i="8"/>
  <c r="T130" i="8"/>
  <c r="K170" i="8"/>
  <c r="T170" i="8"/>
  <c r="K230" i="8"/>
  <c r="T230" i="8"/>
  <c r="T235" i="8"/>
  <c r="K235" i="8"/>
  <c r="T262" i="8"/>
  <c r="K262" i="8"/>
  <c r="T16" i="8"/>
  <c r="K16" i="8"/>
  <c r="W46" i="8"/>
  <c r="Z46" i="8"/>
  <c r="M96" i="8"/>
  <c r="V96" i="8"/>
  <c r="K27" i="8"/>
  <c r="T27" i="8"/>
  <c r="S78" i="8"/>
  <c r="T67" i="8"/>
  <c r="K25" i="8"/>
  <c r="T25" i="8"/>
  <c r="K236" i="8"/>
  <c r="T236" i="8"/>
  <c r="U968" i="8"/>
  <c r="L968" i="8"/>
  <c r="U799" i="8"/>
  <c r="L799" i="8"/>
  <c r="L628" i="8"/>
  <c r="U628" i="8"/>
  <c r="T666" i="8"/>
  <c r="K666" i="8"/>
  <c r="T951" i="8"/>
  <c r="I43" i="12"/>
  <c r="H18" i="10"/>
  <c r="F19" i="2"/>
  <c r="K956" i="8"/>
  <c r="T956" i="8"/>
  <c r="T962" i="8"/>
  <c r="K962" i="8"/>
  <c r="T959" i="8"/>
  <c r="Z944" i="8"/>
  <c r="W944" i="8"/>
  <c r="K926" i="8"/>
  <c r="T926" i="8"/>
  <c r="V1009" i="8"/>
  <c r="M1009" i="8"/>
  <c r="T869" i="8"/>
  <c r="T924" i="8"/>
  <c r="K924" i="8"/>
  <c r="T906" i="8"/>
  <c r="K906" i="8"/>
  <c r="K863" i="8"/>
  <c r="T863" i="8"/>
  <c r="T876" i="8"/>
  <c r="K876" i="8"/>
  <c r="T806" i="8"/>
  <c r="K806" i="8"/>
  <c r="M955" i="8"/>
  <c r="V955" i="8"/>
  <c r="T630" i="8"/>
  <c r="K630" i="8"/>
  <c r="L936" i="8"/>
  <c r="U936" i="8"/>
  <c r="T560" i="8"/>
  <c r="K560" i="8"/>
  <c r="K786" i="8"/>
  <c r="T786" i="8"/>
  <c r="T647" i="8"/>
  <c r="K647" i="8"/>
  <c r="W784" i="8"/>
  <c r="Z784" i="8"/>
  <c r="T997" i="8"/>
  <c r="K997" i="8"/>
  <c r="L804" i="8"/>
  <c r="U804" i="8"/>
  <c r="M701" i="8"/>
  <c r="V701" i="8"/>
  <c r="K768" i="8"/>
  <c r="T768" i="8"/>
  <c r="T870" i="8"/>
  <c r="K870" i="8"/>
  <c r="L542" i="8"/>
  <c r="U542" i="8"/>
  <c r="M631" i="8"/>
  <c r="V631" i="8"/>
  <c r="L765" i="8"/>
  <c r="U765" i="8"/>
  <c r="K550" i="8"/>
  <c r="T550" i="8"/>
  <c r="L730" i="8"/>
  <c r="U730" i="8"/>
  <c r="V773" i="8"/>
  <c r="M773" i="8"/>
  <c r="T487" i="8"/>
  <c r="K487" i="8"/>
  <c r="T776" i="8"/>
  <c r="K776" i="8"/>
  <c r="L669" i="8"/>
  <c r="U669" i="8"/>
  <c r="K486" i="8"/>
  <c r="T486" i="8"/>
  <c r="T535" i="8"/>
  <c r="K535" i="8"/>
  <c r="U387" i="8"/>
  <c r="L387" i="8"/>
  <c r="W478" i="8"/>
  <c r="Z478" i="8"/>
  <c r="V503" i="8"/>
  <c r="T745" i="8"/>
  <c r="K745" i="8"/>
  <c r="T699" i="8"/>
  <c r="K699" i="8"/>
  <c r="T492" i="8"/>
  <c r="T414" i="8"/>
  <c r="K414" i="8"/>
  <c r="M507" i="8"/>
  <c r="V507" i="8"/>
  <c r="W165" i="8"/>
  <c r="Z165" i="8"/>
  <c r="K489" i="8"/>
  <c r="T489" i="8"/>
  <c r="K377" i="8"/>
  <c r="T377" i="8"/>
  <c r="K448" i="8"/>
  <c r="T448" i="8"/>
  <c r="Z428" i="8"/>
  <c r="W428" i="8"/>
  <c r="U121" i="8"/>
  <c r="U534" i="8"/>
  <c r="W534" i="8"/>
  <c r="V534" i="8"/>
  <c r="T534" i="8"/>
  <c r="S534" i="8"/>
  <c r="S639" i="8"/>
  <c r="T639" i="8"/>
  <c r="V639" i="8"/>
  <c r="U639" i="8"/>
  <c r="T464" i="8"/>
  <c r="K464" i="8"/>
  <c r="V314" i="8"/>
  <c r="L40" i="8"/>
  <c r="U40" i="8"/>
  <c r="U347" i="8"/>
  <c r="T302" i="8"/>
  <c r="K302" i="8"/>
  <c r="L175" i="8"/>
  <c r="U175" i="8"/>
  <c r="T154" i="8"/>
  <c r="K154" i="8"/>
  <c r="T360" i="8"/>
  <c r="K360" i="8"/>
  <c r="L123" i="8"/>
  <c r="U123" i="8"/>
  <c r="U113" i="8"/>
  <c r="L113" i="8"/>
  <c r="K301" i="8"/>
  <c r="T301" i="8"/>
  <c r="U226" i="8"/>
  <c r="L226" i="8"/>
  <c r="M207" i="8"/>
  <c r="V207" i="8"/>
  <c r="K209" i="8"/>
  <c r="T209" i="8"/>
  <c r="T49" i="8"/>
  <c r="K49" i="8"/>
  <c r="S140" i="8"/>
  <c r="Z120" i="8"/>
  <c r="L171" i="8"/>
  <c r="U171" i="8"/>
  <c r="M202" i="8"/>
  <c r="V202" i="8"/>
  <c r="W366" i="8"/>
  <c r="Z366" i="8"/>
  <c r="Z315" i="8"/>
  <c r="M121" i="8"/>
  <c r="V121" i="8"/>
  <c r="T192" i="8"/>
  <c r="W192" i="8"/>
  <c r="U192" i="8"/>
  <c r="S192" i="8"/>
  <c r="V192" i="8"/>
  <c r="U173" i="8"/>
  <c r="S173" i="8"/>
  <c r="V173" i="8"/>
  <c r="W482" i="8"/>
  <c r="S482" i="8"/>
  <c r="T526" i="8"/>
  <c r="K526" i="8"/>
  <c r="AI55" i="2"/>
  <c r="W55" i="2"/>
  <c r="T690" i="8"/>
  <c r="K690" i="8"/>
  <c r="K466" i="8"/>
  <c r="T466" i="8"/>
  <c r="L354" i="8"/>
  <c r="U354" i="8"/>
  <c r="T461" i="8"/>
  <c r="K461" i="8"/>
  <c r="T241" i="8"/>
  <c r="K241" i="8"/>
  <c r="L124" i="8"/>
  <c r="U124" i="8"/>
  <c r="V33" i="8"/>
  <c r="T286" i="8"/>
  <c r="M168" i="8"/>
  <c r="V168" i="8"/>
  <c r="U305" i="8"/>
  <c r="L305" i="8"/>
  <c r="T204" i="8"/>
  <c r="K204" i="8"/>
  <c r="K57" i="8"/>
  <c r="T57" i="8"/>
  <c r="L256" i="8"/>
  <c r="U256" i="8"/>
  <c r="T83" i="8"/>
  <c r="K83" i="8"/>
  <c r="T371" i="8"/>
  <c r="K371" i="8"/>
  <c r="T216" i="8"/>
  <c r="U195" i="8"/>
  <c r="U68" i="8"/>
  <c r="L68" i="8"/>
  <c r="K234" i="8"/>
  <c r="T234" i="8"/>
  <c r="K180" i="8"/>
  <c r="T180" i="8"/>
  <c r="L31" i="8"/>
  <c r="U31" i="8"/>
  <c r="U67" i="8"/>
  <c r="Z41" i="8"/>
  <c r="W41" i="8"/>
  <c r="U120" i="8"/>
  <c r="T196" i="8"/>
  <c r="K196" i="8"/>
  <c r="W44" i="8"/>
  <c r="T162" i="8"/>
  <c r="K162" i="8"/>
  <c r="T420" i="8"/>
  <c r="K420" i="8"/>
  <c r="L267" i="8"/>
  <c r="U267" i="8"/>
  <c r="K320" i="8"/>
  <c r="T320" i="8"/>
  <c r="Z326" i="8"/>
  <c r="W326" i="8"/>
  <c r="K442" i="8"/>
  <c r="T442" i="8"/>
  <c r="U413" i="8"/>
  <c r="L413" i="8"/>
  <c r="U156" i="8"/>
  <c r="L156" i="8"/>
  <c r="T321" i="8"/>
  <c r="S321" i="8"/>
  <c r="S488" i="8"/>
  <c r="T488" i="8"/>
  <c r="T529" i="8"/>
  <c r="S529" i="8"/>
  <c r="V856" i="8"/>
  <c r="U856" i="8"/>
  <c r="T441" i="8"/>
  <c r="K441" i="8"/>
  <c r="L372" i="8"/>
  <c r="U372" i="8"/>
  <c r="AG52" i="2"/>
  <c r="S52" i="2"/>
  <c r="V338" i="8"/>
  <c r="T229" i="8"/>
  <c r="K229" i="8"/>
  <c r="T139" i="8"/>
  <c r="K139" i="8"/>
  <c r="Z33" i="8"/>
  <c r="W33" i="8"/>
  <c r="K272" i="8"/>
  <c r="T272" i="8"/>
  <c r="T305" i="8"/>
  <c r="T194" i="8"/>
  <c r="T246" i="8"/>
  <c r="K246" i="8"/>
  <c r="M195" i="8"/>
  <c r="V195" i="8"/>
  <c r="S82" i="8"/>
  <c r="K177" i="8"/>
  <c r="T177" i="8"/>
  <c r="V22" i="8"/>
  <c r="T92" i="8"/>
  <c r="T31" i="8"/>
  <c r="L85" i="8"/>
  <c r="U85" i="8"/>
  <c r="V120" i="8"/>
  <c r="K109" i="8"/>
  <c r="T109" i="8"/>
  <c r="U63" i="8"/>
  <c r="L232" i="8"/>
  <c r="U232" i="8"/>
  <c r="Z359" i="8"/>
  <c r="W359" i="8"/>
  <c r="T255" i="8"/>
  <c r="K255" i="8"/>
  <c r="Z317" i="8"/>
  <c r="W317" i="8"/>
  <c r="U274" i="8"/>
  <c r="L274" i="8"/>
  <c r="U383" i="8"/>
  <c r="L383" i="8"/>
  <c r="V496" i="8"/>
  <c r="T496" i="8"/>
  <c r="S496" i="8"/>
  <c r="U496" i="8"/>
  <c r="T17" i="8"/>
  <c r="K17" i="8"/>
  <c r="S198" i="8"/>
  <c r="T372" i="8"/>
  <c r="AG55" i="2"/>
  <c r="S55" i="2"/>
  <c r="T578" i="8"/>
  <c r="K578" i="8"/>
  <c r="M380" i="8"/>
  <c r="V380" i="8"/>
  <c r="L399" i="8"/>
  <c r="U399" i="8"/>
  <c r="Z167" i="8"/>
  <c r="W167" i="8"/>
  <c r="K116" i="8"/>
  <c r="T116" i="8"/>
  <c r="K73" i="8"/>
  <c r="T73" i="8"/>
  <c r="T264" i="8"/>
  <c r="K264" i="8"/>
  <c r="T261" i="8"/>
  <c r="K261" i="8"/>
  <c r="T69" i="8"/>
  <c r="L179" i="8"/>
  <c r="U179" i="8"/>
  <c r="T82" i="8"/>
  <c r="T48" i="8"/>
  <c r="K48" i="8"/>
  <c r="T228" i="8"/>
  <c r="K228" i="8"/>
  <c r="U92" i="8"/>
  <c r="K191" i="8"/>
  <c r="T191" i="8"/>
  <c r="K51" i="8"/>
  <c r="T51" i="8"/>
  <c r="T359" i="8"/>
  <c r="L140" i="8"/>
  <c r="U140" i="8"/>
  <c r="T184" i="8"/>
  <c r="K184" i="8"/>
  <c r="V63" i="8"/>
  <c r="M63" i="8"/>
  <c r="T29" i="8"/>
  <c r="V134" i="8"/>
  <c r="S707" i="8"/>
  <c r="W707" i="8"/>
  <c r="L439" i="8"/>
  <c r="U439" i="8"/>
  <c r="K473" i="8"/>
  <c r="T473" i="8"/>
  <c r="K227" i="8"/>
  <c r="T227" i="8"/>
  <c r="L336" i="8"/>
  <c r="U336" i="8"/>
  <c r="Z160" i="8"/>
  <c r="W160" i="8"/>
  <c r="L43" i="8"/>
  <c r="U43" i="8"/>
  <c r="T142" i="8"/>
  <c r="K266" i="8"/>
  <c r="T266" i="8"/>
  <c r="T303" i="8"/>
  <c r="K303" i="8"/>
  <c r="U69" i="8"/>
  <c r="L69" i="8"/>
  <c r="V84" i="8"/>
  <c r="M84" i="8"/>
  <c r="W13" i="8"/>
  <c r="Z13" i="8"/>
  <c r="L155" i="8"/>
  <c r="U155" i="8"/>
  <c r="V92" i="8"/>
  <c r="K131" i="8"/>
  <c r="T131" i="8"/>
  <c r="W92" i="8"/>
  <c r="T105" i="8"/>
  <c r="L231" i="8"/>
  <c r="U231" i="8"/>
  <c r="T45" i="8"/>
  <c r="S45" i="8"/>
  <c r="W45" i="8"/>
  <c r="V45" i="8"/>
  <c r="U45" i="8"/>
  <c r="T357" i="8"/>
  <c r="K357" i="8"/>
  <c r="U251" i="8"/>
  <c r="L251" i="8"/>
  <c r="T603" i="8"/>
  <c r="S603" i="8"/>
  <c r="W603" i="8"/>
  <c r="V603" i="8"/>
  <c r="U603" i="8"/>
  <c r="U977" i="8"/>
  <c r="S977" i="8"/>
  <c r="T281" i="8"/>
  <c r="K281" i="8"/>
  <c r="S134" i="8"/>
  <c r="T363" i="8"/>
  <c r="K363" i="8"/>
  <c r="S288" i="8"/>
  <c r="V288" i="8"/>
  <c r="U288" i="8"/>
  <c r="T447" i="8"/>
  <c r="K447" i="8"/>
  <c r="U680" i="8"/>
  <c r="L680" i="8"/>
  <c r="V347" i="8"/>
  <c r="U78" i="8"/>
  <c r="L78" i="8"/>
  <c r="T338" i="8"/>
  <c r="T43" i="8"/>
  <c r="K258" i="8"/>
  <c r="T258" i="8"/>
  <c r="T125" i="8"/>
  <c r="T238" i="8"/>
  <c r="K238" i="8"/>
  <c r="T24" i="8"/>
  <c r="U248" i="8"/>
  <c r="L248" i="8"/>
  <c r="T132" i="8"/>
  <c r="V82" i="8"/>
  <c r="W24" i="8"/>
  <c r="Z24" i="8"/>
  <c r="U33" i="8"/>
  <c r="M141" i="8"/>
  <c r="V141" i="8"/>
  <c r="V24" i="8"/>
  <c r="K221" i="8"/>
  <c r="T221" i="8"/>
  <c r="T135" i="8"/>
  <c r="U36" i="8"/>
  <c r="L36" i="8"/>
  <c r="T114" i="8"/>
  <c r="K114" i="8"/>
  <c r="T158" i="8"/>
  <c r="K158" i="8"/>
  <c r="T34" i="8"/>
  <c r="K34" i="8"/>
  <c r="T74" i="8"/>
  <c r="K74" i="8"/>
  <c r="T205" i="8"/>
  <c r="K205" i="8"/>
  <c r="T408" i="8"/>
  <c r="K408" i="8"/>
  <c r="K367" i="8"/>
  <c r="T367" i="8"/>
  <c r="V620" i="8"/>
  <c r="M620" i="8"/>
  <c r="T188" i="8"/>
  <c r="S188" i="8"/>
  <c r="U862" i="8"/>
  <c r="T862" i="8"/>
  <c r="V862" i="8"/>
  <c r="S862" i="8"/>
  <c r="K278" i="8"/>
  <c r="T278" i="8"/>
  <c r="K218" i="8"/>
  <c r="T218" i="8"/>
  <c r="T581" i="8"/>
  <c r="K581" i="8"/>
  <c r="T197" i="8"/>
  <c r="M313" i="8"/>
  <c r="V313" i="8"/>
  <c r="U338" i="8"/>
  <c r="K222" i="8"/>
  <c r="T222" i="8"/>
  <c r="K275" i="8"/>
  <c r="T275" i="8"/>
  <c r="K233" i="8"/>
  <c r="T233" i="8"/>
  <c r="L132" i="8"/>
  <c r="U132" i="8"/>
  <c r="T174" i="8"/>
  <c r="K174" i="8"/>
  <c r="T15" i="8"/>
  <c r="T30" i="8"/>
  <c r="K30" i="8"/>
  <c r="K64" i="8"/>
  <c r="T64" i="8"/>
  <c r="K153" i="8"/>
  <c r="T153" i="8"/>
  <c r="T166" i="8"/>
  <c r="K166" i="8"/>
  <c r="U208" i="8"/>
  <c r="L208" i="8"/>
  <c r="K71" i="8"/>
  <c r="T71" i="8"/>
  <c r="U910" i="8"/>
  <c r="L910" i="8"/>
  <c r="T649" i="8"/>
  <c r="K649" i="8"/>
  <c r="T565" i="8"/>
  <c r="K565" i="8"/>
  <c r="T772" i="8"/>
  <c r="K772" i="8"/>
  <c r="M679" i="8"/>
  <c r="V679" i="8"/>
  <c r="L785" i="8"/>
  <c r="U785" i="8"/>
  <c r="V710" i="8"/>
  <c r="M710" i="8"/>
  <c r="T577" i="8"/>
  <c r="K577" i="8"/>
  <c r="U593" i="8"/>
  <c r="L593" i="8"/>
  <c r="K889" i="8"/>
  <c r="T889" i="8"/>
  <c r="T638" i="8"/>
  <c r="K638" i="8"/>
  <c r="L671" i="8"/>
  <c r="U671" i="8"/>
  <c r="K537" i="8"/>
  <c r="T537" i="8"/>
  <c r="T569" i="8"/>
  <c r="K569" i="8"/>
  <c r="T427" i="8"/>
  <c r="K427" i="8"/>
  <c r="T545" i="8"/>
  <c r="K545" i="8"/>
  <c r="T646" i="8"/>
  <c r="K646" i="8"/>
  <c r="T823" i="8"/>
  <c r="K823" i="8"/>
  <c r="T678" i="8"/>
  <c r="K678" i="8"/>
  <c r="K419" i="8"/>
  <c r="T419" i="8"/>
  <c r="T501" i="8"/>
  <c r="K501" i="8"/>
  <c r="V459" i="8"/>
  <c r="M459" i="8"/>
  <c r="T353" i="8"/>
  <c r="K353" i="8"/>
  <c r="K306" i="8"/>
  <c r="T306" i="8"/>
  <c r="T376" i="8"/>
  <c r="K376" i="8"/>
  <c r="W118" i="8"/>
  <c r="S118" i="8"/>
  <c r="V118" i="8"/>
  <c r="U118" i="8"/>
  <c r="T616" i="8"/>
  <c r="K616" i="8"/>
  <c r="M407" i="8"/>
  <c r="V407" i="8"/>
  <c r="U620" i="8"/>
  <c r="S798" i="8"/>
  <c r="W798" i="8"/>
  <c r="V798" i="8"/>
  <c r="T798" i="8"/>
  <c r="U798" i="8"/>
  <c r="U197" i="8"/>
  <c r="L197" i="8"/>
  <c r="K107" i="8"/>
  <c r="T107" i="8"/>
  <c r="M402" i="8"/>
  <c r="V402" i="8"/>
  <c r="V321" i="8"/>
  <c r="V220" i="8"/>
  <c r="M220" i="8"/>
  <c r="T58" i="8"/>
  <c r="K58" i="8"/>
  <c r="L103" i="8"/>
  <c r="U103" i="8"/>
  <c r="T259" i="8"/>
  <c r="K259" i="8"/>
  <c r="L216" i="8"/>
  <c r="U216" i="8"/>
  <c r="U105" i="8"/>
  <c r="E991" i="8"/>
  <c r="E967" i="8"/>
  <c r="E994" i="8"/>
  <c r="E969" i="8"/>
  <c r="E988" i="8"/>
  <c r="E995" i="8"/>
  <c r="E934" i="8"/>
  <c r="E868" i="8"/>
  <c r="Y868" i="8" s="1"/>
  <c r="AA868" i="8" s="1"/>
  <c r="AB868" i="8" s="1"/>
  <c r="E1001" i="8"/>
  <c r="E812" i="8"/>
  <c r="E805" i="8"/>
  <c r="E797" i="8"/>
  <c r="E759" i="8"/>
  <c r="E835" i="8"/>
  <c r="E801" i="8"/>
  <c r="E792" i="8"/>
  <c r="E790" i="8"/>
  <c r="E727" i="8"/>
  <c r="E857" i="8"/>
  <c r="E804" i="8"/>
  <c r="E691" i="8"/>
  <c r="E689" i="8"/>
  <c r="E676" i="8"/>
  <c r="E674" i="8"/>
  <c r="E819" i="8"/>
  <c r="E668" i="8"/>
  <c r="E655" i="8"/>
  <c r="E493" i="8"/>
  <c r="E490" i="8"/>
  <c r="E487" i="8"/>
  <c r="E484" i="8"/>
  <c r="E481" i="8"/>
  <c r="E673" i="8"/>
  <c r="E653" i="8"/>
  <c r="E650" i="8"/>
  <c r="E630" i="8"/>
  <c r="E714" i="8"/>
  <c r="E530" i="8"/>
  <c r="E506" i="8"/>
  <c r="E521" i="8"/>
  <c r="E477" i="8"/>
  <c r="E888" i="8"/>
  <c r="E381" i="8"/>
  <c r="E572" i="8"/>
  <c r="E568" i="8"/>
  <c r="E549" i="8"/>
  <c r="E538" i="8"/>
  <c r="E504" i="8"/>
  <c r="E498" i="8"/>
  <c r="E297" i="8"/>
  <c r="E294" i="8"/>
  <c r="E291" i="8"/>
  <c r="E426" i="8"/>
  <c r="E831" i="8"/>
  <c r="E726" i="8"/>
  <c r="E595" i="8"/>
  <c r="E536" i="8"/>
  <c r="E217" i="8"/>
  <c r="E348" i="8"/>
  <c r="E310" i="8"/>
  <c r="E267" i="8"/>
  <c r="E254" i="8"/>
  <c r="E273" i="8"/>
  <c r="E260" i="8"/>
  <c r="E219" i="8"/>
  <c r="E206" i="8"/>
  <c r="E111" i="8"/>
  <c r="E160" i="8"/>
  <c r="E156" i="8"/>
  <c r="E154" i="8"/>
  <c r="E328" i="8"/>
  <c r="E318" i="8"/>
  <c r="E175" i="8"/>
  <c r="E118" i="8"/>
  <c r="E18" i="8"/>
  <c r="Y18" i="8" s="1"/>
  <c r="AA18" i="8" s="1"/>
  <c r="AB18" i="8" s="1"/>
  <c r="E494" i="8"/>
  <c r="E332" i="8"/>
  <c r="E121" i="8"/>
  <c r="E77" i="8"/>
  <c r="E61" i="8"/>
  <c r="E554" i="8"/>
  <c r="E344" i="8"/>
  <c r="E353" i="8"/>
  <c r="E315" i="8"/>
  <c r="Y315" i="8" s="1"/>
  <c r="E263" i="8"/>
  <c r="E442" i="8"/>
  <c r="E382" i="8"/>
  <c r="E243" i="8"/>
  <c r="E237" i="8"/>
  <c r="E201" i="8"/>
  <c r="E139" i="8"/>
  <c r="E67" i="8"/>
  <c r="E224" i="8"/>
  <c r="E180" i="8"/>
  <c r="E110" i="8"/>
  <c r="E32" i="8"/>
  <c r="E252" i="8"/>
  <c r="E52" i="8"/>
  <c r="E304" i="8"/>
  <c r="E53" i="8"/>
  <c r="E233" i="8"/>
  <c r="E35" i="8"/>
  <c r="E17" i="8"/>
  <c r="E14" i="8"/>
  <c r="E187" i="8"/>
  <c r="E136" i="8"/>
  <c r="K225" i="8"/>
  <c r="T225" i="8"/>
  <c r="T63" i="8"/>
  <c r="U59" i="8"/>
  <c r="L59" i="8"/>
  <c r="U95" i="8"/>
  <c r="L95" i="8"/>
  <c r="Z126" i="8"/>
  <c r="W126" i="8"/>
  <c r="K97" i="8"/>
  <c r="T97" i="8"/>
  <c r="U176" i="8"/>
  <c r="L176" i="8"/>
  <c r="T81" i="8"/>
  <c r="K81" i="8"/>
  <c r="T52" i="8"/>
  <c r="K52" i="8"/>
  <c r="T187" i="8"/>
  <c r="K187" i="8"/>
  <c r="W29" i="8"/>
  <c r="T505" i="8"/>
  <c r="S505" i="8"/>
  <c r="V648" i="8"/>
  <c r="U648" i="8"/>
  <c r="W648" i="8"/>
  <c r="T648" i="8"/>
  <c r="S648" i="8"/>
  <c r="V719" i="8"/>
  <c r="T719" i="8"/>
  <c r="S719" i="8"/>
  <c r="U719" i="8"/>
  <c r="K210" i="8"/>
  <c r="T210" i="8"/>
  <c r="T333" i="8"/>
  <c r="Z321" i="8"/>
  <c r="W321" i="8"/>
  <c r="V294" i="8"/>
  <c r="M294" i="8"/>
  <c r="T400" i="8"/>
  <c r="K400" i="8"/>
  <c r="T44" i="8"/>
  <c r="T152" i="8"/>
  <c r="K152" i="8"/>
  <c r="V105" i="8"/>
  <c r="M105" i="8"/>
  <c r="T35" i="8"/>
  <c r="K35" i="8"/>
  <c r="L122" i="8"/>
  <c r="U122" i="8"/>
  <c r="K65" i="8"/>
  <c r="T65" i="8"/>
  <c r="T104" i="8"/>
  <c r="K104" i="8"/>
  <c r="U194" i="8"/>
  <c r="T22" i="8"/>
  <c r="T915" i="8"/>
  <c r="K915" i="8"/>
  <c r="T938" i="8"/>
  <c r="K938" i="8"/>
  <c r="L753" i="8"/>
  <c r="U753" i="8"/>
  <c r="K762" i="8"/>
  <c r="T762" i="8"/>
  <c r="T661" i="8"/>
  <c r="K661" i="8"/>
  <c r="T766" i="8"/>
  <c r="K766" i="8"/>
  <c r="U586" i="8"/>
  <c r="L586" i="8"/>
  <c r="T727" i="8"/>
  <c r="K727" i="8"/>
  <c r="V606" i="8"/>
  <c r="M606" i="8"/>
  <c r="U695" i="8"/>
  <c r="L695" i="8"/>
  <c r="T612" i="8"/>
  <c r="K612" i="8"/>
  <c r="T518" i="8"/>
  <c r="K518" i="8"/>
  <c r="T423" i="8"/>
  <c r="M529" i="8"/>
  <c r="V529" i="8"/>
  <c r="U514" i="8"/>
  <c r="L514" i="8"/>
  <c r="U432" i="8"/>
  <c r="L432" i="8"/>
  <c r="L307" i="8"/>
  <c r="U307" i="8"/>
  <c r="K362" i="8"/>
  <c r="T362" i="8"/>
  <c r="T651" i="8"/>
  <c r="K651" i="8"/>
  <c r="U686" i="8"/>
  <c r="L686" i="8"/>
  <c r="U485" i="8"/>
  <c r="L485" i="8"/>
  <c r="L386" i="8"/>
  <c r="U386" i="8"/>
  <c r="U346" i="8"/>
  <c r="L346" i="8"/>
  <c r="W652" i="8"/>
  <c r="Z652" i="8"/>
  <c r="T284" i="8"/>
  <c r="K284" i="8"/>
  <c r="T424" i="8"/>
  <c r="V348" i="8"/>
  <c r="M348" i="8"/>
  <c r="S165" i="8"/>
  <c r="T165" i="8"/>
  <c r="T368" i="8"/>
  <c r="K368" i="8"/>
  <c r="K276" i="8"/>
  <c r="T276" i="8"/>
  <c r="T463" i="8"/>
  <c r="K463" i="8"/>
  <c r="T425" i="8"/>
  <c r="K425" i="8"/>
  <c r="L136" i="8"/>
  <c r="U136" i="8"/>
  <c r="T126" i="8"/>
  <c r="S126" i="8"/>
  <c r="U126" i="8"/>
  <c r="S854" i="8"/>
  <c r="T854" i="8"/>
  <c r="U854" i="8"/>
  <c r="L393" i="8"/>
  <c r="U393" i="8"/>
  <c r="L133" i="8"/>
  <c r="U133" i="8"/>
  <c r="K291" i="8"/>
  <c r="T291" i="8"/>
  <c r="K215" i="8"/>
  <c r="T215" i="8"/>
  <c r="E26" i="6"/>
  <c r="E36" i="6"/>
  <c r="U224" i="8"/>
  <c r="L224" i="8"/>
  <c r="K54" i="8"/>
  <c r="T54" i="8"/>
  <c r="T201" i="8"/>
  <c r="K201" i="8"/>
  <c r="K14" i="8"/>
  <c r="T14" i="8"/>
  <c r="T365" i="8"/>
  <c r="K365" i="8"/>
  <c r="M42" i="8"/>
  <c r="V42" i="8"/>
  <c r="U310" i="8"/>
  <c r="L310" i="8"/>
  <c r="K115" i="8"/>
  <c r="T115" i="8"/>
  <c r="K143" i="8"/>
  <c r="T143" i="8"/>
  <c r="K117" i="8"/>
  <c r="T117" i="8"/>
  <c r="U169" i="8"/>
  <c r="L169" i="8"/>
  <c r="Z50" i="8"/>
  <c r="W50" i="8"/>
  <c r="K161" i="8"/>
  <c r="T161" i="8"/>
  <c r="M194" i="8"/>
  <c r="V194" i="8"/>
  <c r="W22" i="8"/>
  <c r="K950" i="8"/>
  <c r="T950" i="8"/>
  <c r="T814" i="8"/>
  <c r="K814" i="8"/>
  <c r="K820" i="8"/>
  <c r="T820" i="8"/>
  <c r="U834" i="8"/>
  <c r="L834" i="8"/>
  <c r="K808" i="8"/>
  <c r="T808" i="8"/>
  <c r="K884" i="8"/>
  <c r="T884" i="8"/>
  <c r="L780" i="8"/>
  <c r="U780" i="8"/>
  <c r="T724" i="8"/>
  <c r="K724" i="8"/>
  <c r="T851" i="8"/>
  <c r="K851" i="8"/>
  <c r="K759" i="8"/>
  <c r="T759" i="8"/>
  <c r="T735" i="8"/>
  <c r="K735" i="8"/>
  <c r="L904" i="8"/>
  <c r="U904" i="8"/>
  <c r="T810" i="8"/>
  <c r="K810" i="8"/>
  <c r="U694" i="8"/>
  <c r="L694" i="8"/>
  <c r="T663" i="8"/>
  <c r="K663" i="8"/>
  <c r="T591" i="8"/>
  <c r="K825" i="8"/>
  <c r="T825" i="8"/>
  <c r="V668" i="8"/>
  <c r="M668" i="8"/>
  <c r="U677" i="8"/>
  <c r="K582" i="8"/>
  <c r="T582" i="8"/>
  <c r="K412" i="8"/>
  <c r="T412" i="8"/>
  <c r="K588" i="8"/>
  <c r="T588" i="8"/>
  <c r="L828" i="8"/>
  <c r="U828" i="8"/>
  <c r="K627" i="8"/>
  <c r="T627" i="8"/>
  <c r="U430" i="8"/>
  <c r="T307" i="8"/>
  <c r="T736" i="8"/>
  <c r="K736" i="8"/>
  <c r="K389" i="8"/>
  <c r="T389" i="8"/>
  <c r="T151" i="8"/>
  <c r="K151" i="8"/>
  <c r="U433" i="8"/>
  <c r="L433" i="8"/>
  <c r="T397" i="8"/>
  <c r="K397" i="8"/>
  <c r="T163" i="8"/>
  <c r="K163" i="8"/>
  <c r="T471" i="8"/>
  <c r="K471" i="8"/>
  <c r="K295" i="8"/>
  <c r="T295" i="8"/>
  <c r="T388" i="8"/>
  <c r="K388" i="8"/>
  <c r="K484" i="8"/>
  <c r="T484" i="8"/>
  <c r="S478" i="8"/>
  <c r="U478" i="8"/>
  <c r="T391" i="8"/>
  <c r="S391" i="8"/>
  <c r="T509" i="8"/>
  <c r="S509" i="8"/>
  <c r="S564" i="8"/>
  <c r="W564" i="8"/>
  <c r="S966" i="8"/>
  <c r="T966" i="8"/>
  <c r="W684" i="8"/>
  <c r="Z684" i="8"/>
  <c r="K206" i="8"/>
  <c r="T206" i="8"/>
  <c r="V352" i="8"/>
  <c r="M352" i="8"/>
  <c r="T393" i="8"/>
  <c r="T133" i="8"/>
  <c r="M304" i="8"/>
  <c r="V304" i="8"/>
  <c r="K309" i="8"/>
  <c r="T309" i="8"/>
  <c r="T28" i="8"/>
  <c r="K28" i="8"/>
  <c r="W356" i="8"/>
  <c r="K280" i="8"/>
  <c r="T280" i="8"/>
  <c r="K212" i="8"/>
  <c r="T212" i="8"/>
  <c r="T310" i="8"/>
  <c r="T137" i="8"/>
  <c r="K137" i="8"/>
  <c r="T12" i="8"/>
  <c r="K12" i="8"/>
  <c r="K99" i="8"/>
  <c r="T99" i="8"/>
  <c r="L110" i="8"/>
  <c r="U110" i="8"/>
  <c r="T56" i="8"/>
  <c r="K56" i="8"/>
  <c r="V44" i="8"/>
  <c r="S100" i="8"/>
  <c r="K242" i="8"/>
  <c r="T242" i="8"/>
  <c r="U713" i="8"/>
  <c r="L713" i="8"/>
  <c r="V677" i="8"/>
  <c r="L568" i="8"/>
  <c r="U568" i="8"/>
  <c r="K558" i="8"/>
  <c r="T558" i="8"/>
  <c r="K767" i="8"/>
  <c r="T767" i="8"/>
  <c r="L465" i="8"/>
  <c r="U465" i="8"/>
  <c r="U640" i="8"/>
  <c r="L640" i="8"/>
  <c r="M430" i="8"/>
  <c r="V430" i="8"/>
  <c r="T331" i="8"/>
  <c r="K331" i="8"/>
  <c r="T637" i="8"/>
  <c r="K637" i="8"/>
  <c r="M571" i="8"/>
  <c r="V571" i="8"/>
  <c r="K323" i="8"/>
  <c r="T323" i="8"/>
  <c r="T405" i="8"/>
  <c r="K405" i="8"/>
  <c r="K293" i="8"/>
  <c r="T293" i="8"/>
  <c r="U670" i="8"/>
  <c r="L670" i="8"/>
  <c r="U300" i="8"/>
  <c r="L300" i="8"/>
  <c r="U348" i="8"/>
  <c r="T273" i="8"/>
  <c r="K273" i="8"/>
  <c r="K460" i="8"/>
  <c r="T460" i="8"/>
  <c r="U312" i="8"/>
  <c r="L312" i="8"/>
  <c r="T337" i="8"/>
  <c r="K337" i="8"/>
  <c r="T573" i="8"/>
  <c r="K573" i="8"/>
  <c r="L527" i="8"/>
  <c r="U527" i="8"/>
  <c r="L324" i="8"/>
  <c r="U324" i="8"/>
  <c r="T77" i="8"/>
  <c r="K77" i="8"/>
  <c r="W477" i="8"/>
  <c r="S477" i="8"/>
  <c r="S520" i="8"/>
  <c r="U520" i="8"/>
  <c r="T520" i="8"/>
  <c r="V520" i="8"/>
  <c r="S791" i="8"/>
  <c r="U791" i="8"/>
  <c r="U809" i="8"/>
  <c r="T809" i="8"/>
  <c r="S809" i="8"/>
  <c r="V809" i="8"/>
  <c r="S869" i="8"/>
  <c r="V869" i="8"/>
  <c r="T976" i="8"/>
  <c r="S976" i="8"/>
  <c r="T944" i="8"/>
  <c r="S944" i="8"/>
  <c r="U944" i="8"/>
  <c r="V684" i="8"/>
  <c r="U366" i="8"/>
  <c r="T483" i="8"/>
  <c r="K483" i="8"/>
  <c r="V356" i="8"/>
  <c r="U111" i="8"/>
  <c r="L111" i="8"/>
  <c r="U70" i="8"/>
  <c r="L70" i="8"/>
  <c r="W423" i="8"/>
  <c r="S185" i="8"/>
  <c r="T21" i="8"/>
  <c r="K21" i="8"/>
  <c r="K203" i="8"/>
  <c r="T203" i="8"/>
  <c r="L252" i="8"/>
  <c r="U252" i="8"/>
  <c r="L94" i="8"/>
  <c r="U94" i="8"/>
  <c r="T199" i="8"/>
  <c r="K199" i="8"/>
  <c r="K23" i="8"/>
  <c r="T23" i="8"/>
  <c r="T123" i="8"/>
  <c r="K147" i="8"/>
  <c r="T147" i="8"/>
  <c r="K292" i="8"/>
  <c r="T292" i="8"/>
  <c r="M214" i="8"/>
  <c r="V214" i="8"/>
  <c r="K66" i="8"/>
  <c r="T66" i="8"/>
  <c r="V149" i="8"/>
  <c r="T244" i="8"/>
  <c r="K244" i="8"/>
  <c r="V108" i="8"/>
  <c r="M108" i="8"/>
  <c r="K32" i="8"/>
  <c r="T32" i="8"/>
  <c r="T100" i="8"/>
  <c r="V178" i="8"/>
  <c r="T844" i="8"/>
  <c r="K844" i="8"/>
  <c r="V632" i="8"/>
  <c r="M632" i="8"/>
  <c r="T381" i="8"/>
  <c r="K381" i="8"/>
  <c r="T726" i="8"/>
  <c r="K726" i="8"/>
  <c r="T247" i="8"/>
  <c r="K247" i="8"/>
  <c r="Z129" i="8"/>
  <c r="W129" i="8"/>
  <c r="T297" i="8"/>
  <c r="K297" i="8"/>
  <c r="U18" i="8"/>
  <c r="T18" i="8"/>
  <c r="S18" i="8"/>
  <c r="L421" i="8"/>
  <c r="U421" i="8"/>
  <c r="T380" i="8"/>
  <c r="S380" i="8"/>
  <c r="T327" i="8"/>
  <c r="S327" i="8"/>
  <c r="S451" i="8"/>
  <c r="V451" i="8"/>
  <c r="U451" i="8"/>
  <c r="W451" i="8"/>
  <c r="U516" i="8"/>
  <c r="T516" i="8"/>
  <c r="S516" i="8"/>
  <c r="S731" i="8"/>
  <c r="W731" i="8"/>
  <c r="V731" i="8"/>
  <c r="U731" i="8"/>
  <c r="T731" i="8"/>
  <c r="T119" i="8"/>
  <c r="K119" i="8"/>
  <c r="U150" i="8"/>
  <c r="L150" i="8"/>
  <c r="K296" i="8"/>
  <c r="T296" i="8"/>
  <c r="T507" i="8"/>
  <c r="M583" i="8"/>
  <c r="V583" i="8"/>
  <c r="K260" i="8"/>
  <c r="T260" i="8"/>
  <c r="W338" i="8"/>
  <c r="T195" i="8"/>
  <c r="U181" i="8"/>
  <c r="L181" i="8"/>
  <c r="T76" i="8"/>
  <c r="T211" i="8"/>
  <c r="K211" i="8"/>
  <c r="T265" i="8"/>
  <c r="K265" i="8"/>
  <c r="L37" i="8"/>
  <c r="U37" i="8"/>
  <c r="K200" i="8"/>
  <c r="T200" i="8"/>
  <c r="U38" i="8"/>
  <c r="L38" i="8"/>
  <c r="T55" i="8"/>
  <c r="K55" i="8"/>
  <c r="U62" i="8"/>
  <c r="L62" i="8"/>
  <c r="V135" i="8"/>
  <c r="M135" i="8"/>
  <c r="W149" i="8"/>
  <c r="L87" i="8"/>
  <c r="U87" i="8"/>
  <c r="U100" i="8"/>
  <c r="V217" i="8"/>
  <c r="M217" i="8"/>
  <c r="U178" i="8"/>
  <c r="K75" i="8"/>
  <c r="T75" i="8"/>
  <c r="U549" i="8"/>
  <c r="L549" i="8"/>
  <c r="U674" i="8"/>
  <c r="L674" i="8"/>
  <c r="U553" i="8"/>
  <c r="L553" i="8"/>
  <c r="U488" i="8"/>
  <c r="M622" i="8"/>
  <c r="V622" i="8"/>
  <c r="M819" i="8"/>
  <c r="V819" i="8"/>
  <c r="K522" i="8"/>
  <c r="T522" i="8"/>
  <c r="T374" i="8"/>
  <c r="K374" i="8"/>
  <c r="T470" i="8"/>
  <c r="U134" i="8"/>
  <c r="V561" i="8"/>
  <c r="M561" i="8"/>
  <c r="K344" i="8"/>
  <c r="T344" i="8"/>
  <c r="U434" i="8"/>
  <c r="L434" i="8"/>
  <c r="T434" i="8"/>
  <c r="T285" i="8"/>
  <c r="K285" i="8"/>
  <c r="V409" i="8"/>
  <c r="T517" i="8"/>
  <c r="T250" i="8"/>
  <c r="K250" i="8"/>
  <c r="S129" i="8"/>
  <c r="U129" i="8"/>
  <c r="S510" i="8"/>
  <c r="V510" i="8"/>
  <c r="U510" i="8"/>
  <c r="W510" i="8"/>
  <c r="S308" i="8"/>
  <c r="W308" i="8"/>
  <c r="U308" i="8"/>
  <c r="T308" i="8"/>
  <c r="S454" i="8"/>
  <c r="U454" i="8"/>
  <c r="V188" i="8"/>
  <c r="M188" i="8"/>
  <c r="T340" i="8"/>
  <c r="K340" i="8"/>
  <c r="T101" i="8"/>
  <c r="K101" i="8"/>
  <c r="T454" i="8"/>
  <c r="U583" i="8"/>
  <c r="T245" i="8"/>
  <c r="L198" i="8"/>
  <c r="U198" i="8"/>
  <c r="V125" i="8"/>
  <c r="M125" i="8"/>
  <c r="K189" i="8"/>
  <c r="T189" i="8"/>
  <c r="U24" i="8"/>
  <c r="L76" i="8"/>
  <c r="U76" i="8"/>
  <c r="K283" i="8"/>
  <c r="T283" i="8"/>
  <c r="T121" i="8"/>
  <c r="L182" i="8"/>
  <c r="U182" i="8"/>
  <c r="T86" i="8"/>
  <c r="K86" i="8"/>
  <c r="K60" i="8"/>
  <c r="T60" i="8"/>
  <c r="U135" i="8"/>
  <c r="K237" i="8"/>
  <c r="T237" i="8"/>
  <c r="V18" i="8"/>
  <c r="L39" i="8"/>
  <c r="U39" i="8"/>
  <c r="U22" i="8"/>
  <c r="V100" i="8"/>
  <c r="K89" i="8"/>
  <c r="T89" i="8"/>
  <c r="V15" i="8"/>
  <c r="M15" i="8"/>
  <c r="V126" i="8"/>
  <c r="W972" i="8"/>
  <c r="Z972" i="8"/>
  <c r="L940" i="8"/>
  <c r="U940" i="8"/>
  <c r="K1006" i="8"/>
  <c r="T1006" i="8"/>
  <c r="U752" i="8"/>
  <c r="L752" i="8"/>
  <c r="L980" i="8"/>
  <c r="U980" i="8"/>
  <c r="Z919" i="8"/>
  <c r="W919" i="8"/>
  <c r="T931" i="8"/>
  <c r="K931" i="8"/>
  <c r="K720" i="8"/>
  <c r="T720" i="8"/>
  <c r="T758" i="8"/>
  <c r="K758" i="8"/>
  <c r="U611" i="8"/>
  <c r="L611" i="8"/>
  <c r="U645" i="8"/>
  <c r="L645" i="8"/>
  <c r="K716" i="8"/>
  <c r="T716" i="8"/>
  <c r="K741" i="8"/>
  <c r="T741" i="8"/>
  <c r="T643" i="8"/>
  <c r="K643" i="8"/>
  <c r="U664" i="8"/>
  <c r="L664" i="8"/>
  <c r="Z858" i="8"/>
  <c r="W858" i="8"/>
  <c r="U709" i="8"/>
  <c r="L709" i="8"/>
  <c r="T977" i="8"/>
  <c r="M951" i="8"/>
  <c r="V951" i="8"/>
  <c r="T836" i="8"/>
  <c r="W856" i="8"/>
  <c r="T635" i="8"/>
  <c r="K635" i="8"/>
  <c r="T685" i="8"/>
  <c r="K685" i="8"/>
  <c r="T993" i="8"/>
  <c r="K993" i="8"/>
  <c r="T875" i="8"/>
  <c r="W594" i="8"/>
  <c r="Z594" i="8"/>
  <c r="W999" i="8"/>
  <c r="S1008" i="8"/>
  <c r="M947" i="8"/>
  <c r="V947" i="8"/>
  <c r="U964" i="8"/>
  <c r="M922" i="8"/>
  <c r="V922" i="8"/>
  <c r="T967" i="8"/>
  <c r="K967" i="8"/>
  <c r="T984" i="8"/>
  <c r="K984" i="8"/>
  <c r="T907" i="8"/>
  <c r="K907" i="8"/>
  <c r="T902" i="8"/>
  <c r="K902" i="8"/>
  <c r="T929" i="8"/>
  <c r="K929" i="8"/>
  <c r="U830" i="8"/>
  <c r="L830" i="8"/>
  <c r="K779" i="8"/>
  <c r="T779" i="8"/>
  <c r="T832" i="8"/>
  <c r="K832" i="8"/>
  <c r="W719" i="8"/>
  <c r="K781" i="8"/>
  <c r="T781" i="8"/>
  <c r="T879" i="8"/>
  <c r="K879" i="8"/>
  <c r="S619" i="8"/>
  <c r="M813" i="8"/>
  <c r="V813" i="8"/>
  <c r="H17" i="10"/>
  <c r="H42" i="12"/>
  <c r="H44" i="12" s="1"/>
  <c r="I41" i="12"/>
  <c r="F18" i="2"/>
  <c r="Z877" i="8"/>
  <c r="W877" i="8"/>
  <c r="K728" i="8"/>
  <c r="T728" i="8"/>
  <c r="V672" i="8"/>
  <c r="M672" i="8"/>
  <c r="M610" i="8"/>
  <c r="V610" i="8"/>
  <c r="T848" i="8"/>
  <c r="K848" i="8"/>
  <c r="Z626" i="8"/>
  <c r="W626" i="8"/>
  <c r="T714" i="8"/>
  <c r="K714" i="8"/>
  <c r="U574" i="8"/>
  <c r="T681" i="8"/>
  <c r="K681" i="8"/>
  <c r="T551" i="8"/>
  <c r="K551" i="8"/>
  <c r="U660" i="8"/>
  <c r="L660" i="8"/>
  <c r="U855" i="8"/>
  <c r="L855" i="8"/>
  <c r="U497" i="8"/>
  <c r="L497" i="8"/>
  <c r="U885" i="8"/>
  <c r="L885" i="8"/>
  <c r="T403" i="8"/>
  <c r="K403" i="8"/>
  <c r="U349" i="8"/>
  <c r="L349" i="8"/>
  <c r="K370" i="8"/>
  <c r="T370" i="8"/>
  <c r="T613" i="8"/>
  <c r="K613" i="8"/>
  <c r="Z401" i="8"/>
  <c r="W401" i="8"/>
  <c r="T392" i="8"/>
  <c r="K392" i="8"/>
  <c r="T445" i="8"/>
  <c r="K445" i="8"/>
  <c r="U322" i="8"/>
  <c r="L322" i="8"/>
  <c r="W339" i="8"/>
  <c r="Z339" i="8"/>
  <c r="T279" i="8"/>
  <c r="K279" i="8"/>
  <c r="U328" i="8"/>
  <c r="L328" i="8"/>
  <c r="Z409" i="8"/>
  <c r="W409" i="8"/>
  <c r="L517" i="8"/>
  <c r="U517" i="8"/>
  <c r="T316" i="8"/>
  <c r="K316" i="8"/>
  <c r="W173" i="8"/>
  <c r="T398" i="8"/>
  <c r="S398" i="8"/>
  <c r="S345" i="8"/>
  <c r="T345" i="8"/>
  <c r="U576" i="8"/>
  <c r="W576" i="8"/>
  <c r="V576" i="8"/>
  <c r="T576" i="8"/>
  <c r="S576" i="8"/>
  <c r="T533" i="8"/>
  <c r="K533" i="8"/>
  <c r="U345" i="8"/>
  <c r="U188" i="8"/>
  <c r="T452" i="8"/>
  <c r="K452" i="8"/>
  <c r="V423" i="8"/>
  <c r="T563" i="8"/>
  <c r="K563" i="8"/>
  <c r="K159" i="8"/>
  <c r="T159" i="8"/>
  <c r="U245" i="8"/>
  <c r="L245" i="8"/>
  <c r="U125" i="8"/>
  <c r="Z335" i="8"/>
  <c r="W335" i="8"/>
  <c r="D26" i="6"/>
  <c r="AA51" i="2" a="1"/>
  <c r="AA51" i="2" s="1"/>
  <c r="D36" i="6"/>
  <c r="L185" i="8"/>
  <c r="U185" i="8"/>
  <c r="L257" i="8"/>
  <c r="U257" i="8"/>
  <c r="G7" i="9"/>
  <c r="T268" i="8"/>
  <c r="K268" i="8"/>
  <c r="L289" i="8"/>
  <c r="U289" i="8"/>
  <c r="T146" i="8"/>
  <c r="K146" i="8"/>
  <c r="W90" i="8"/>
  <c r="Z90" i="8"/>
  <c r="T173" i="8"/>
  <c r="V128" i="8"/>
  <c r="M128" i="8"/>
  <c r="T219" i="8"/>
  <c r="K219" i="8"/>
  <c r="U98" i="8"/>
  <c r="L98" i="8"/>
  <c r="E380" i="8" l="1"/>
  <c r="E408" i="8"/>
  <c r="E563" i="8"/>
  <c r="E583" i="8"/>
  <c r="E678" i="8"/>
  <c r="E754" i="8"/>
  <c r="E766" i="8"/>
  <c r="E869" i="8"/>
  <c r="Y869" i="8" s="1"/>
  <c r="AA869" i="8" s="1"/>
  <c r="AB869" i="8" s="1"/>
  <c r="E132" i="8"/>
  <c r="E705" i="8"/>
  <c r="E301" i="8"/>
  <c r="E1004" i="8"/>
  <c r="E306" i="8"/>
  <c r="E777" i="8"/>
  <c r="E112" i="8"/>
  <c r="E658" i="8"/>
  <c r="E755" i="8"/>
  <c r="E94" i="8"/>
  <c r="E86" i="8"/>
  <c r="E115" i="8"/>
  <c r="E138" i="8"/>
  <c r="E447" i="8"/>
  <c r="E703" i="8"/>
  <c r="E193" i="8"/>
  <c r="E75" i="8"/>
  <c r="E135" i="8"/>
  <c r="E309" i="8"/>
  <c r="E456" i="8"/>
  <c r="E671" i="8"/>
  <c r="E636" i="8"/>
  <c r="Y636" i="8" s="1"/>
  <c r="AA636" i="8" s="1"/>
  <c r="AB636" i="8" s="1"/>
  <c r="E661" i="8"/>
  <c r="E741" i="8"/>
  <c r="E783" i="8"/>
  <c r="E623" i="8"/>
  <c r="E807" i="8"/>
  <c r="E782" i="8"/>
  <c r="E949" i="8"/>
  <c r="E932" i="8"/>
  <c r="E152" i="8"/>
  <c r="E88" i="8"/>
  <c r="E388" i="8"/>
  <c r="E246" i="8"/>
  <c r="E377" i="8"/>
  <c r="E122" i="8"/>
  <c r="E176" i="8"/>
  <c r="E162" i="8"/>
  <c r="E624" i="8"/>
  <c r="E220" i="8"/>
  <c r="E438" i="8"/>
  <c r="E168" i="8"/>
  <c r="E322" i="8"/>
  <c r="E635" i="8"/>
  <c r="E802" i="8"/>
  <c r="E648" i="8"/>
  <c r="E109" i="8"/>
  <c r="E23" i="8"/>
  <c r="E170" i="8"/>
  <c r="E197" i="8"/>
  <c r="E574" i="8"/>
  <c r="E670" i="8"/>
  <c r="E207" i="8"/>
  <c r="E78" i="8"/>
  <c r="E140" i="8"/>
  <c r="E347" i="8"/>
  <c r="Y347" i="8" s="1"/>
  <c r="AA347" i="8" s="1"/>
  <c r="AB347" i="8" s="1"/>
  <c r="E486" i="8"/>
  <c r="E449" i="8"/>
  <c r="E643" i="8"/>
  <c r="E694" i="8"/>
  <c r="E657" i="8"/>
  <c r="E861" i="8"/>
  <c r="E645" i="8"/>
  <c r="E808" i="8"/>
  <c r="E785" i="8"/>
  <c r="E971" i="8"/>
  <c r="E935" i="8"/>
  <c r="E24" i="8"/>
  <c r="X24" i="8" s="1"/>
  <c r="E161" i="8"/>
  <c r="E542" i="8"/>
  <c r="E269" i="8"/>
  <c r="E317" i="8"/>
  <c r="E191" i="8"/>
  <c r="E826" i="8"/>
  <c r="E244" i="8"/>
  <c r="E450" i="8"/>
  <c r="E387" i="8"/>
  <c r="E435" i="8"/>
  <c r="E743" i="8"/>
  <c r="E629" i="8"/>
  <c r="E499" i="8"/>
  <c r="E760" i="8"/>
  <c r="E822" i="8"/>
  <c r="E890" i="8"/>
  <c r="E338" i="8"/>
  <c r="E875" i="8"/>
  <c r="E358" i="8"/>
  <c r="E892" i="8"/>
  <c r="E939" i="8"/>
  <c r="E560" i="8"/>
  <c r="E771" i="8"/>
  <c r="Y731" i="8"/>
  <c r="AA731" i="8" s="1"/>
  <c r="AB731" i="8" s="1"/>
  <c r="E153" i="8"/>
  <c r="E159" i="8"/>
  <c r="E43" i="8"/>
  <c r="E221" i="8"/>
  <c r="E222" i="8"/>
  <c r="E173" i="8"/>
  <c r="X173" i="8" s="1"/>
  <c r="E248" i="8"/>
  <c r="E81" i="8"/>
  <c r="E178" i="8"/>
  <c r="E360" i="8"/>
  <c r="E524" i="8"/>
  <c r="E452" i="8"/>
  <c r="E740" i="8"/>
  <c r="E836" i="8"/>
  <c r="E786" i="8"/>
  <c r="E587" i="8"/>
  <c r="E662" i="8"/>
  <c r="E729" i="8"/>
  <c r="E788" i="8"/>
  <c r="E948" i="8"/>
  <c r="X948" i="8" s="1"/>
  <c r="E984" i="8"/>
  <c r="E1008" i="8"/>
  <c r="Y1008" i="8" s="1"/>
  <c r="AA1008" i="8" s="1"/>
  <c r="AB1008" i="8" s="1"/>
  <c r="E963" i="8"/>
  <c r="Y963" i="8" s="1"/>
  <c r="AA963" i="8" s="1"/>
  <c r="AB963" i="8" s="1"/>
  <c r="E940" i="8"/>
  <c r="E878" i="8"/>
  <c r="E914" i="8"/>
  <c r="E891" i="8"/>
  <c r="E779" i="8"/>
  <c r="E895" i="8"/>
  <c r="E844" i="8"/>
  <c r="E719" i="8"/>
  <c r="E715" i="8"/>
  <c r="E789" i="8"/>
  <c r="E712" i="8"/>
  <c r="E899" i="8"/>
  <c r="E688" i="8"/>
  <c r="E730" i="8"/>
  <c r="E744" i="8"/>
  <c r="X744" i="8" s="1"/>
  <c r="E475" i="8"/>
  <c r="E639" i="8"/>
  <c r="Y639" i="8" s="1"/>
  <c r="AA639" i="8" s="1"/>
  <c r="AB639" i="8" s="1"/>
  <c r="E576" i="8"/>
  <c r="Y576" i="8" s="1"/>
  <c r="AA576" i="8" s="1"/>
  <c r="AB576" i="8" s="1"/>
  <c r="E603" i="8"/>
  <c r="Y603" i="8" s="1"/>
  <c r="AA603" i="8" s="1"/>
  <c r="AB603" i="8" s="1"/>
  <c r="E599" i="8"/>
  <c r="E698" i="8"/>
  <c r="E559" i="8"/>
  <c r="E593" i="8"/>
  <c r="E371" i="8"/>
  <c r="E896" i="8"/>
  <c r="E565" i="8"/>
  <c r="E361" i="8"/>
  <c r="E285" i="8"/>
  <c r="E518" i="8"/>
  <c r="E423" i="8"/>
  <c r="E464" i="8"/>
  <c r="E268" i="8"/>
  <c r="E214" i="8"/>
  <c r="E547" i="8"/>
  <c r="E531" i="8"/>
  <c r="E108" i="8"/>
  <c r="E459" i="8"/>
  <c r="E150" i="8"/>
  <c r="E433" i="8"/>
  <c r="E145" i="8"/>
  <c r="E189" i="8"/>
  <c r="E146" i="8"/>
  <c r="E228" i="8"/>
  <c r="E667" i="8"/>
  <c r="E379" i="8"/>
  <c r="E461" i="8"/>
  <c r="E131" i="8"/>
  <c r="E167" i="8"/>
  <c r="E249" i="8"/>
  <c r="E272" i="8"/>
  <c r="E182" i="8"/>
  <c r="E50" i="8"/>
  <c r="Y50" i="8" s="1"/>
  <c r="AA50" i="8" s="1"/>
  <c r="AB50" i="8" s="1"/>
  <c r="E169" i="8"/>
  <c r="E996" i="8"/>
  <c r="E986" i="8"/>
  <c r="E882" i="8"/>
  <c r="E900" i="8"/>
  <c r="E913" i="8"/>
  <c r="E997" i="8"/>
  <c r="E880" i="8"/>
  <c r="E706" i="8"/>
  <c r="E780" i="8"/>
  <c r="E825" i="8"/>
  <c r="E615" i="8"/>
  <c r="E619" i="8"/>
  <c r="E469" i="8"/>
  <c r="E564" i="8"/>
  <c r="E500" i="8"/>
  <c r="E577" i="8"/>
  <c r="E533" i="8"/>
  <c r="E569" i="8"/>
  <c r="E632" i="8"/>
  <c r="E343" i="8"/>
  <c r="E279" i="8"/>
  <c r="E357" i="8"/>
  <c r="E392" i="8"/>
  <c r="E208" i="8"/>
  <c r="E457" i="8"/>
  <c r="E102" i="8"/>
  <c r="Y102" i="8" s="1"/>
  <c r="AA102" i="8" s="1"/>
  <c r="AB102" i="8" s="1"/>
  <c r="E386" i="8"/>
  <c r="E313" i="8"/>
  <c r="E1003" i="8"/>
  <c r="E993" i="8"/>
  <c r="E942" i="8"/>
  <c r="Y942" i="8" s="1"/>
  <c r="AA942" i="8" s="1"/>
  <c r="AB942" i="8" s="1"/>
  <c r="E910" i="8"/>
  <c r="E860" i="8"/>
  <c r="E912" i="8"/>
  <c r="E917" i="8"/>
  <c r="E776" i="8"/>
  <c r="E887" i="8"/>
  <c r="E928" i="8"/>
  <c r="E702" i="8"/>
  <c r="E708" i="8"/>
  <c r="E787" i="8"/>
  <c r="E699" i="8"/>
  <c r="E866" i="8"/>
  <c r="E665" i="8"/>
  <c r="E649" i="8"/>
  <c r="E677" i="8"/>
  <c r="Y677" i="8" s="1"/>
  <c r="AA677" i="8" s="1"/>
  <c r="AB677" i="8" s="1"/>
  <c r="E472" i="8"/>
  <c r="E634" i="8"/>
  <c r="E570" i="8"/>
  <c r="E507" i="8"/>
  <c r="E681" i="8"/>
  <c r="E591" i="8"/>
  <c r="E557" i="8"/>
  <c r="E550" i="8"/>
  <c r="E697" i="8"/>
  <c r="E659" i="8"/>
  <c r="X659" i="8" s="1"/>
  <c r="E539" i="8"/>
  <c r="E352" i="8"/>
  <c r="E282" i="8"/>
  <c r="E480" i="8"/>
  <c r="E404" i="8"/>
  <c r="E444" i="8"/>
  <c r="E265" i="8"/>
  <c r="E211" i="8"/>
  <c r="E491" i="8"/>
  <c r="E411" i="8"/>
  <c r="E105" i="8"/>
  <c r="E434" i="8"/>
  <c r="E148" i="8"/>
  <c r="E342" i="8"/>
  <c r="E137" i="8"/>
  <c r="E174" i="8"/>
  <c r="E141" i="8"/>
  <c r="E225" i="8"/>
  <c r="E604" i="8"/>
  <c r="E364" i="8"/>
  <c r="E354" i="8"/>
  <c r="E83" i="8"/>
  <c r="E97" i="8"/>
  <c r="E231" i="8"/>
  <c r="E240" i="8"/>
  <c r="E79" i="8"/>
  <c r="E27" i="8"/>
  <c r="E116" i="8"/>
  <c r="E987" i="8"/>
  <c r="E832" i="8"/>
  <c r="E773" i="8"/>
  <c r="E821" i="8"/>
  <c r="E628" i="8"/>
  <c r="E640" i="8"/>
  <c r="E620" i="8"/>
  <c r="E584" i="8"/>
  <c r="E540" i="8"/>
  <c r="E497" i="8"/>
  <c r="E479" i="8"/>
  <c r="E262" i="8"/>
  <c r="E410" i="8"/>
  <c r="E144" i="8"/>
  <c r="E989" i="8"/>
  <c r="E961" i="8"/>
  <c r="E950" i="8"/>
  <c r="E870" i="8"/>
  <c r="E962" i="8"/>
  <c r="E848" i="8"/>
  <c r="E893" i="8"/>
  <c r="E770" i="8"/>
  <c r="E956" i="8"/>
  <c r="E877" i="8"/>
  <c r="X877" i="8" s="1"/>
  <c r="E784" i="8"/>
  <c r="X784" i="8" s="1"/>
  <c r="E873" i="8"/>
  <c r="E778" i="8"/>
  <c r="E871" i="8"/>
  <c r="E816" i="8"/>
  <c r="E613" i="8"/>
  <c r="E618" i="8"/>
  <c r="E610" i="8"/>
  <c r="E466" i="8"/>
  <c r="E594" i="8"/>
  <c r="Y594" i="8" s="1"/>
  <c r="AA594" i="8" s="1"/>
  <c r="AB594" i="8" s="1"/>
  <c r="E541" i="8"/>
  <c r="E765" i="8"/>
  <c r="E581" i="8"/>
  <c r="E465" i="8"/>
  <c r="E501" i="8"/>
  <c r="E519" i="8"/>
  <c r="E561" i="8"/>
  <c r="E589" i="8"/>
  <c r="E488" i="8"/>
  <c r="Y488" i="8" s="1"/>
  <c r="AA488" i="8" s="1"/>
  <c r="AB488" i="8" s="1"/>
  <c r="E334" i="8"/>
  <c r="X334" i="8" s="1"/>
  <c r="E276" i="8"/>
  <c r="E441" i="8"/>
  <c r="E337" i="8"/>
  <c r="E346" i="8"/>
  <c r="E259" i="8"/>
  <c r="E205" i="8"/>
  <c r="E446" i="8"/>
  <c r="E396" i="8"/>
  <c r="E99" i="8"/>
  <c r="E365" i="8"/>
  <c r="E142" i="8"/>
  <c r="E293" i="8"/>
  <c r="E113" i="8"/>
  <c r="E126" i="8"/>
  <c r="X126" i="8" s="1"/>
  <c r="E401" i="8"/>
  <c r="X401" i="8" s="1"/>
  <c r="E179" i="8"/>
  <c r="E432" i="8"/>
  <c r="E351" i="8"/>
  <c r="E331" i="8"/>
  <c r="E62" i="8"/>
  <c r="E28" i="8"/>
  <c r="E307" i="8"/>
  <c r="E242" i="8"/>
  <c r="E49" i="8"/>
  <c r="E12" i="8"/>
  <c r="E76" i="8"/>
  <c r="E768" i="8"/>
  <c r="E1005" i="8"/>
  <c r="E954" i="8"/>
  <c r="E960" i="8"/>
  <c r="E1002" i="8"/>
  <c r="E915" i="8"/>
  <c r="E841" i="8"/>
  <c r="E845" i="8"/>
  <c r="E767" i="8"/>
  <c r="E936" i="8"/>
  <c r="E858" i="8"/>
  <c r="X858" i="8" s="1"/>
  <c r="E762" i="8"/>
  <c r="E813" i="8"/>
  <c r="E747" i="8"/>
  <c r="E814" i="8"/>
  <c r="E750" i="8"/>
  <c r="E611" i="8"/>
  <c r="E849" i="8"/>
  <c r="E529" i="8"/>
  <c r="E725" i="8"/>
  <c r="E586" i="8"/>
  <c r="E535" i="8"/>
  <c r="E716" i="8"/>
  <c r="E580" i="8"/>
  <c r="E1000" i="8"/>
  <c r="E485" i="8"/>
  <c r="E451" i="8"/>
  <c r="X451" i="8" s="1"/>
  <c r="AC451" i="8" s="1"/>
  <c r="AD451" i="8" s="1"/>
  <c r="AE451" i="8" s="1"/>
  <c r="AF451" i="8" s="1"/>
  <c r="E553" i="8"/>
  <c r="E545" i="8"/>
  <c r="E482" i="8"/>
  <c r="E325" i="8"/>
  <c r="E906" i="8"/>
  <c r="E367" i="8"/>
  <c r="E326" i="8"/>
  <c r="X326" i="8" s="1"/>
  <c r="E335" i="8"/>
  <c r="E256" i="8"/>
  <c r="E202" i="8"/>
  <c r="E443" i="8"/>
  <c r="E375" i="8"/>
  <c r="E96" i="8"/>
  <c r="E359" i="8"/>
  <c r="X359" i="8" s="1"/>
  <c r="E680" i="8"/>
  <c r="E278" i="8"/>
  <c r="E100" i="8"/>
  <c r="Y100" i="8" s="1"/>
  <c r="AA100" i="8" s="1"/>
  <c r="AB100" i="8" s="1"/>
  <c r="E59" i="8"/>
  <c r="E277" i="8"/>
  <c r="E104" i="8"/>
  <c r="E429" i="8"/>
  <c r="E647" i="8"/>
  <c r="E324" i="8"/>
  <c r="E172" i="8"/>
  <c r="E21" i="8"/>
  <c r="E239" i="8"/>
  <c r="E184" i="8"/>
  <c r="E40" i="8"/>
  <c r="E186" i="8"/>
  <c r="E149" i="8"/>
  <c r="Y149" i="8" s="1"/>
  <c r="AA149" i="8" s="1"/>
  <c r="AB149" i="8" s="1"/>
  <c r="AC149" i="8" s="1"/>
  <c r="AD149" i="8" s="1"/>
  <c r="AE149" i="8" s="1"/>
  <c r="AF149" i="8" s="1"/>
  <c r="E999" i="8"/>
  <c r="E974" i="8"/>
  <c r="E945" i="8"/>
  <c r="E992" i="8"/>
  <c r="E851" i="8"/>
  <c r="E911" i="8"/>
  <c r="E838" i="8"/>
  <c r="E764" i="8"/>
  <c r="E898" i="8"/>
  <c r="X898" i="8" s="1"/>
  <c r="E799" i="8"/>
  <c r="E751" i="8"/>
  <c r="E809" i="8"/>
  <c r="Y809" i="8" s="1"/>
  <c r="AA809" i="8" s="1"/>
  <c r="AB809" i="8" s="1"/>
  <c r="E733" i="8"/>
  <c r="E798" i="8"/>
  <c r="E736" i="8"/>
  <c r="E609" i="8"/>
  <c r="X609" i="8" s="1"/>
  <c r="E738" i="8"/>
  <c r="X738" i="8" s="1"/>
  <c r="E514" i="8"/>
  <c r="E626" i="8"/>
  <c r="Y626" i="8" s="1"/>
  <c r="AA626" i="8" s="1"/>
  <c r="AB626" i="8" s="1"/>
  <c r="E579" i="8"/>
  <c r="E527" i="8"/>
  <c r="E682" i="8"/>
  <c r="E578" i="8"/>
  <c r="E818" i="8"/>
  <c r="E483" i="8"/>
  <c r="E420" i="8"/>
  <c r="E513" i="8"/>
  <c r="E525" i="8"/>
  <c r="E728" i="8"/>
  <c r="E323" i="8"/>
  <c r="E853" i="8"/>
  <c r="E312" i="8"/>
  <c r="E299" i="8"/>
  <c r="Y299" i="8" s="1"/>
  <c r="AA299" i="8" s="1"/>
  <c r="AB299" i="8" s="1"/>
  <c r="E316" i="8"/>
  <c r="E253" i="8"/>
  <c r="E820" i="8"/>
  <c r="E369" i="8"/>
  <c r="E349" i="8"/>
  <c r="E93" i="8"/>
  <c r="E339" i="8"/>
  <c r="X339" i="8" s="1"/>
  <c r="E414" i="8"/>
  <c r="E192" i="8"/>
  <c r="X192" i="8" s="1"/>
  <c r="E95" i="8"/>
  <c r="E56" i="8"/>
  <c r="E489" i="8"/>
  <c r="E103" i="8"/>
  <c r="E385" i="8"/>
  <c r="E468" i="8"/>
  <c r="E275" i="8"/>
  <c r="E129" i="8"/>
  <c r="E333" i="8"/>
  <c r="E70" i="8"/>
  <c r="E39" i="8"/>
  <c r="E264" i="8"/>
  <c r="E38" i="8"/>
  <c r="E215" i="8"/>
  <c r="E982" i="8"/>
  <c r="E951" i="8"/>
  <c r="E1007" i="8"/>
  <c r="E926" i="8"/>
  <c r="E947" i="8"/>
  <c r="E874" i="8"/>
  <c r="E885" i="8"/>
  <c r="E761" i="8"/>
  <c r="E883" i="8"/>
  <c r="Y883" i="8" s="1"/>
  <c r="AA883" i="8" s="1"/>
  <c r="AB883" i="8" s="1"/>
  <c r="E919" i="8"/>
  <c r="Y919" i="8" s="1"/>
  <c r="AA919" i="8" s="1"/>
  <c r="AB919" i="8" s="1"/>
  <c r="E724" i="8"/>
  <c r="E757" i="8"/>
  <c r="E731" i="8"/>
  <c r="X731" i="8" s="1"/>
  <c r="AC731" i="8" s="1"/>
  <c r="AD731" i="8" s="1"/>
  <c r="AE731" i="8" s="1"/>
  <c r="AF731" i="8" s="1"/>
  <c r="E796" i="8"/>
  <c r="E720" i="8"/>
  <c r="E684" i="8"/>
  <c r="Y684" i="8" s="1"/>
  <c r="AA684" i="8" s="1"/>
  <c r="AB684" i="8" s="1"/>
  <c r="AC684" i="8" s="1"/>
  <c r="AD684" i="8" s="1"/>
  <c r="AE684" i="8" s="1"/>
  <c r="AF684" i="8" s="1"/>
  <c r="E511" i="8"/>
  <c r="E588" i="8"/>
  <c r="E573" i="8"/>
  <c r="E520" i="8"/>
  <c r="Y520" i="8" s="1"/>
  <c r="AA520" i="8" s="1"/>
  <c r="AB520" i="8" s="1"/>
  <c r="E865" i="8"/>
  <c r="E552" i="8"/>
  <c r="E646" i="8"/>
  <c r="E474" i="8"/>
  <c r="E393" i="8"/>
  <c r="E473" i="8"/>
  <c r="E503" i="8"/>
  <c r="E602" i="8"/>
  <c r="E621" i="8"/>
  <c r="E748" i="8"/>
  <c r="E551" i="8"/>
  <c r="E286" i="8"/>
  <c r="E311" i="8"/>
  <c r="E250" i="8"/>
  <c r="E515" i="8"/>
  <c r="E296" i="8"/>
  <c r="E90" i="8"/>
  <c r="E327" i="8"/>
  <c r="Y327" i="8" s="1"/>
  <c r="AA327" i="8" s="1"/>
  <c r="AB327" i="8" s="1"/>
  <c r="E329" i="8"/>
  <c r="Y329" i="8" s="1"/>
  <c r="AA329" i="8" s="1"/>
  <c r="AB329" i="8" s="1"/>
  <c r="AC329" i="8" s="1"/>
  <c r="AD329" i="8" s="1"/>
  <c r="AE329" i="8" s="1"/>
  <c r="AF329" i="8" s="1"/>
  <c r="E177" i="8"/>
  <c r="E82" i="8"/>
  <c r="Y82" i="8" s="1"/>
  <c r="AA82" i="8" s="1"/>
  <c r="AB82" i="8" s="1"/>
  <c r="E612" i="8"/>
  <c r="E350" i="8"/>
  <c r="E13" i="8"/>
  <c r="E973" i="8"/>
  <c r="E941" i="8"/>
  <c r="E975" i="8"/>
  <c r="E907" i="8"/>
  <c r="E943" i="8"/>
  <c r="E867" i="8"/>
  <c r="E864" i="8"/>
  <c r="E758" i="8"/>
  <c r="E990" i="8"/>
  <c r="E889" i="8"/>
  <c r="E881" i="8"/>
  <c r="E749" i="8"/>
  <c r="E693" i="8"/>
  <c r="E793" i="8"/>
  <c r="E709" i="8"/>
  <c r="E713" i="8"/>
  <c r="E679" i="8"/>
  <c r="E508" i="8"/>
  <c r="E585" i="8"/>
  <c r="E567" i="8"/>
  <c r="E916" i="8"/>
  <c r="E745" i="8"/>
  <c r="E534" i="8"/>
  <c r="E601" i="8"/>
  <c r="E467" i="8"/>
  <c r="E366" i="8"/>
  <c r="E445" i="8"/>
  <c r="E460" i="8"/>
  <c r="E532" i="8"/>
  <c r="E558" i="8"/>
  <c r="E614" i="8"/>
  <c r="E537" i="8"/>
  <c r="E281" i="8"/>
  <c r="E965" i="8"/>
  <c r="E998" i="8"/>
  <c r="E1006" i="8"/>
  <c r="E978" i="8"/>
  <c r="E830" i="8"/>
  <c r="E837" i="8"/>
  <c r="E742" i="8"/>
  <c r="E854" i="8"/>
  <c r="Y854" i="8" s="1"/>
  <c r="AA854" i="8" s="1"/>
  <c r="AB854" i="8" s="1"/>
  <c r="E734" i="8"/>
  <c r="Y734" i="8" s="1"/>
  <c r="AA734" i="8" s="1"/>
  <c r="AB734" i="8" s="1"/>
  <c r="E692" i="8"/>
  <c r="E850" i="8"/>
  <c r="X850" i="8" s="1"/>
  <c r="E582" i="8"/>
  <c r="E622" i="8"/>
  <c r="E470" i="8"/>
  <c r="X470" i="8" s="1"/>
  <c r="E512" i="8"/>
  <c r="E427" i="8"/>
  <c r="E412" i="8"/>
  <c r="E555" i="8"/>
  <c r="E437" i="8"/>
  <c r="E241" i="8"/>
  <c r="E823" i="8"/>
  <c r="E190" i="8"/>
  <c r="E320" i="8"/>
  <c r="E166" i="8"/>
  <c r="E492" i="8"/>
  <c r="E196" i="8"/>
  <c r="E391" i="8"/>
  <c r="X391" i="8" s="1"/>
  <c r="E330" i="8"/>
  <c r="E234" i="8"/>
  <c r="E101" i="8"/>
  <c r="E22" i="8"/>
  <c r="X22" i="8" s="1"/>
  <c r="AC22" i="8" s="1"/>
  <c r="AD22" i="8" s="1"/>
  <c r="AE22" i="8" s="1"/>
  <c r="AF22" i="8" s="1"/>
  <c r="E164" i="8"/>
  <c r="E74" i="8"/>
  <c r="E47" i="8"/>
  <c r="X47" i="8" s="1"/>
  <c r="E226" i="8"/>
  <c r="E1010" i="8"/>
  <c r="X1010" i="8" s="1"/>
  <c r="E957" i="8"/>
  <c r="E909" i="8"/>
  <c r="E922" i="8"/>
  <c r="E827" i="8"/>
  <c r="E905" i="8"/>
  <c r="E732" i="8"/>
  <c r="E833" i="8"/>
  <c r="E879" i="8"/>
  <c r="E669" i="8"/>
  <c r="E846" i="8"/>
  <c r="E862" i="8"/>
  <c r="Y862" i="8" s="1"/>
  <c r="AA862" i="8" s="1"/>
  <c r="AB862" i="8" s="1"/>
  <c r="E617" i="8"/>
  <c r="E863" i="8"/>
  <c r="E448" i="8"/>
  <c r="E422" i="8"/>
  <c r="E405" i="8"/>
  <c r="E546" i="8"/>
  <c r="E372" i="8"/>
  <c r="E238" i="8"/>
  <c r="E592" i="8"/>
  <c r="E128" i="8"/>
  <c r="E258" i="8"/>
  <c r="E419" i="8"/>
  <c r="E454" i="8"/>
  <c r="Y454" i="8" s="1"/>
  <c r="AA454" i="8" s="1"/>
  <c r="AB454" i="8" s="1"/>
  <c r="E194" i="8"/>
  <c r="E151" i="8"/>
  <c r="E255" i="8"/>
  <c r="E143" i="8"/>
  <c r="E92" i="8"/>
  <c r="E370" i="8"/>
  <c r="E147" i="8"/>
  <c r="E55" i="8"/>
  <c r="E54" i="8"/>
  <c r="E983" i="8"/>
  <c r="E953" i="8"/>
  <c r="E884" i="8"/>
  <c r="E980" i="8"/>
  <c r="E970" i="8"/>
  <c r="E872" i="8"/>
  <c r="Y872" i="8" s="1"/>
  <c r="AA872" i="8" s="1"/>
  <c r="AB872" i="8" s="1"/>
  <c r="E722" i="8"/>
  <c r="E718" i="8"/>
  <c r="E847" i="8"/>
  <c r="E652" i="8"/>
  <c r="X652" i="8" s="1"/>
  <c r="AC652" i="8" s="1"/>
  <c r="AD652" i="8" s="1"/>
  <c r="AE652" i="8" s="1"/>
  <c r="AF652" i="8" s="1"/>
  <c r="E842" i="8"/>
  <c r="E756" i="8"/>
  <c r="E600" i="8"/>
  <c r="E654" i="8"/>
  <c r="E430" i="8"/>
  <c r="E400" i="8"/>
  <c r="E390" i="8"/>
  <c r="E528" i="8"/>
  <c r="E336" i="8"/>
  <c r="E235" i="8"/>
  <c r="E368" i="8"/>
  <c r="E123" i="8"/>
  <c r="E245" i="8"/>
  <c r="E415" i="8"/>
  <c r="E163" i="8"/>
  <c r="E158" i="8"/>
  <c r="E119" i="8"/>
  <c r="E362" i="8"/>
  <c r="E127" i="8"/>
  <c r="E65" i="8"/>
  <c r="E29" i="8"/>
  <c r="Y29" i="8" s="1"/>
  <c r="AA29" i="8" s="1"/>
  <c r="AB29" i="8" s="1"/>
  <c r="E57" i="8"/>
  <c r="E16" i="8"/>
  <c r="E36" i="8"/>
  <c r="E959" i="8"/>
  <c r="E925" i="8"/>
  <c r="E923" i="8"/>
  <c r="E852" i="8"/>
  <c r="E933" i="8"/>
  <c r="E977" i="8"/>
  <c r="E781" i="8"/>
  <c r="E687" i="8"/>
  <c r="E710" i="8"/>
  <c r="E876" i="8"/>
  <c r="E606" i="8"/>
  <c r="E605" i="8"/>
  <c r="E675" i="8"/>
  <c r="E904" i="8"/>
  <c r="E398" i="8"/>
  <c r="E843" i="8"/>
  <c r="E303" i="8"/>
  <c r="E436" i="8"/>
  <c r="E556" i="8"/>
  <c r="X556" i="8" s="1"/>
  <c r="E270" i="8"/>
  <c r="E114" i="8"/>
  <c r="E188" i="8"/>
  <c r="E130" i="8"/>
  <c r="E363" i="8"/>
  <c r="E183" i="8"/>
  <c r="E58" i="8"/>
  <c r="E428" i="8"/>
  <c r="E91" i="8"/>
  <c r="E227" i="8"/>
  <c r="E30" i="8"/>
  <c r="E212" i="8"/>
  <c r="E19" i="8"/>
  <c r="E1011" i="8"/>
  <c r="E897" i="8"/>
  <c r="E985" i="8"/>
  <c r="E834" i="8"/>
  <c r="E908" i="8"/>
  <c r="E772" i="8"/>
  <c r="E763" i="8"/>
  <c r="E685" i="8"/>
  <c r="E695" i="8"/>
  <c r="E753" i="8"/>
  <c r="E522" i="8"/>
  <c r="E696" i="8"/>
  <c r="E739" i="8"/>
  <c r="E376" i="8"/>
  <c r="E811" i="8"/>
  <c r="E300" i="8"/>
  <c r="E416" i="8"/>
  <c r="E455" i="8"/>
  <c r="E223" i="8"/>
  <c r="E976" i="8"/>
  <c r="E1009" i="8"/>
  <c r="E924" i="8"/>
  <c r="E902" i="8"/>
  <c r="E937" i="8"/>
  <c r="E828" i="8"/>
  <c r="E839" i="8"/>
  <c r="E717" i="8"/>
  <c r="E775" i="8"/>
  <c r="E637" i="8"/>
  <c r="E686" i="8"/>
  <c r="E752" i="8"/>
  <c r="E735" i="8"/>
  <c r="E596" i="8"/>
  <c r="E425" i="8"/>
  <c r="E395" i="8"/>
  <c r="E383" i="8"/>
  <c r="E495" i="8"/>
  <c r="E321" i="8"/>
  <c r="X321" i="8" s="1"/>
  <c r="E232" i="8"/>
  <c r="E341" i="8"/>
  <c r="Y341" i="8" s="1"/>
  <c r="AA341" i="8" s="1"/>
  <c r="AB341" i="8" s="1"/>
  <c r="E120" i="8"/>
  <c r="Y120" i="8" s="1"/>
  <c r="AA120" i="8" s="1"/>
  <c r="AB120" i="8" s="1"/>
  <c r="E204" i="8"/>
  <c r="E399" i="8"/>
  <c r="E133" i="8"/>
  <c r="E523" i="8"/>
  <c r="E89" i="8"/>
  <c r="E355" i="8"/>
  <c r="E124" i="8"/>
  <c r="E44" i="8"/>
  <c r="E46" i="8"/>
  <c r="E31" i="8"/>
  <c r="E134" i="8"/>
  <c r="Y134" i="8" s="1"/>
  <c r="AA134" i="8" s="1"/>
  <c r="AB134" i="8" s="1"/>
  <c r="E37" i="8"/>
  <c r="E966" i="8"/>
  <c r="E958" i="8"/>
  <c r="E972" i="8"/>
  <c r="Y972" i="8" s="1"/>
  <c r="AA972" i="8" s="1"/>
  <c r="AB972" i="8" s="1"/>
  <c r="E901" i="8"/>
  <c r="X901" i="8" s="1"/>
  <c r="E918" i="8"/>
  <c r="E817" i="8"/>
  <c r="E810" i="8"/>
  <c r="E704" i="8"/>
  <c r="E701" i="8"/>
  <c r="E631" i="8"/>
  <c r="E627" i="8"/>
  <c r="E644" i="8"/>
  <c r="E721" i="8"/>
  <c r="E590" i="8"/>
  <c r="E403" i="8"/>
  <c r="E373" i="8"/>
  <c r="E308" i="8"/>
  <c r="E440" i="8"/>
  <c r="Y440" i="8" s="1"/>
  <c r="AA440" i="8" s="1"/>
  <c r="AB440" i="8" s="1"/>
  <c r="E543" i="8"/>
  <c r="E229" i="8"/>
  <c r="E280" i="8"/>
  <c r="E117" i="8"/>
  <c r="E198" i="8"/>
  <c r="E157" i="8"/>
  <c r="E378" i="8"/>
  <c r="E210" i="8"/>
  <c r="E71" i="8"/>
  <c r="E417" i="8"/>
  <c r="E106" i="8"/>
  <c r="E340" i="8"/>
  <c r="E45" i="8"/>
  <c r="E236" i="8"/>
  <c r="E98" i="8"/>
  <c r="E496" i="8"/>
  <c r="Y496" i="8" s="1"/>
  <c r="AA496" i="8" s="1"/>
  <c r="AB496" i="8" s="1"/>
  <c r="E815" i="8"/>
  <c r="E516" i="8"/>
  <c r="X516" i="8" s="1"/>
  <c r="E185" i="8"/>
  <c r="E707" i="8"/>
  <c r="E42" i="8"/>
  <c r="E125" i="8"/>
  <c r="E155" i="8"/>
  <c r="E165" i="8"/>
  <c r="X165" i="8" s="1"/>
  <c r="E64" i="8"/>
  <c r="E345" i="8"/>
  <c r="Y345" i="8" s="1"/>
  <c r="AA345" i="8" s="1"/>
  <c r="AB345" i="8" s="1"/>
  <c r="E266" i="8"/>
  <c r="E314" i="8"/>
  <c r="X314" i="8" s="1"/>
  <c r="E261" i="8"/>
  <c r="E84" i="8"/>
  <c r="E200" i="8"/>
  <c r="E421" i="8"/>
  <c r="E548" i="8"/>
  <c r="E463" i="8"/>
  <c r="E806" i="8"/>
  <c r="E859" i="8"/>
  <c r="X859" i="8" s="1"/>
  <c r="AC859" i="8" s="1"/>
  <c r="AD859" i="8" s="1"/>
  <c r="AE859" i="8" s="1"/>
  <c r="AF859" i="8" s="1"/>
  <c r="E920" i="8"/>
  <c r="E625" i="8"/>
  <c r="E664" i="8"/>
  <c r="E746" i="8"/>
  <c r="E791" i="8"/>
  <c r="Y791" i="8" s="1"/>
  <c r="AA791" i="8" s="1"/>
  <c r="AB791" i="8" s="1"/>
  <c r="E981" i="8"/>
  <c r="E946" i="8"/>
  <c r="E171" i="8"/>
  <c r="E829" i="8"/>
  <c r="E51" i="8"/>
  <c r="E287" i="8"/>
  <c r="E651" i="8"/>
  <c r="E476" i="8"/>
  <c r="E292" i="8"/>
  <c r="E462" i="8"/>
  <c r="E247" i="8"/>
  <c r="E402" i="8"/>
  <c r="E517" i="8"/>
  <c r="E598" i="8"/>
  <c r="E597" i="8"/>
  <c r="E502" i="8"/>
  <c r="E633" i="8"/>
  <c r="Y633" i="8" s="1"/>
  <c r="AA633" i="8" s="1"/>
  <c r="AB633" i="8" s="1"/>
  <c r="E769" i="8"/>
  <c r="X769" i="8" s="1"/>
  <c r="E855" i="8"/>
  <c r="E73" i="8"/>
  <c r="E283" i="8"/>
  <c r="E15" i="8"/>
  <c r="E544" i="8"/>
  <c r="E60" i="8"/>
  <c r="E271" i="8"/>
  <c r="E562" i="8"/>
  <c r="E409" i="8"/>
  <c r="E526" i="8"/>
  <c r="E608" i="8"/>
  <c r="E607" i="8"/>
  <c r="E505" i="8"/>
  <c r="E638" i="8"/>
  <c r="E927" i="8"/>
  <c r="E944" i="8"/>
  <c r="X944" i="8" s="1"/>
  <c r="E230" i="8"/>
  <c r="E374" i="8"/>
  <c r="E26" i="8"/>
  <c r="X26" i="8" s="1"/>
  <c r="E571" i="8"/>
  <c r="X571" i="8" s="1"/>
  <c r="E407" i="8"/>
  <c r="E397" i="8"/>
  <c r="E63" i="8"/>
  <c r="E195" i="8"/>
  <c r="E274" i="8"/>
  <c r="E394" i="8"/>
  <c r="Y394" i="8" s="1"/>
  <c r="AA394" i="8" s="1"/>
  <c r="AB394" i="8" s="1"/>
  <c r="E431" i="8"/>
  <c r="E566" i="8"/>
  <c r="E737" i="8"/>
  <c r="E656" i="8"/>
  <c r="E795" i="8"/>
  <c r="X795" i="8" s="1"/>
  <c r="E903" i="8"/>
  <c r="E968" i="8"/>
  <c r="E181" i="8"/>
  <c r="E298" i="8"/>
  <c r="X298" i="8" s="1"/>
  <c r="E389" i="8"/>
  <c r="E68" i="8"/>
  <c r="E295" i="8"/>
  <c r="E418" i="8"/>
  <c r="E413" i="8"/>
  <c r="E66" i="8"/>
  <c r="E203" i="8"/>
  <c r="E284" i="8"/>
  <c r="E384" i="8"/>
  <c r="E453" i="8"/>
  <c r="E510" i="8"/>
  <c r="E824" i="8"/>
  <c r="E672" i="8"/>
  <c r="E774" i="8"/>
  <c r="E800" i="8"/>
  <c r="E886" i="8"/>
  <c r="E979" i="8"/>
  <c r="E955" i="8"/>
  <c r="E33" i="8"/>
  <c r="X33" i="8" s="1"/>
  <c r="E41" i="8"/>
  <c r="X41" i="8" s="1"/>
  <c r="E107" i="8"/>
  <c r="E251" i="8"/>
  <c r="E458" i="8"/>
  <c r="E25" i="8"/>
  <c r="E69" i="8"/>
  <c r="E216" i="8"/>
  <c r="E289" i="8"/>
  <c r="E406" i="8"/>
  <c r="Y406" i="8" s="1"/>
  <c r="AA406" i="8" s="1"/>
  <c r="AB406" i="8" s="1"/>
  <c r="E509" i="8"/>
  <c r="E723" i="8"/>
  <c r="E700" i="8"/>
  <c r="E663" i="8"/>
  <c r="E660" i="8"/>
  <c r="E894" i="8"/>
  <c r="E931" i="8"/>
  <c r="E964" i="8"/>
  <c r="Y564" i="8"/>
  <c r="AA564" i="8" s="1"/>
  <c r="AB564" i="8" s="1"/>
  <c r="Y648" i="8"/>
  <c r="AA648" i="8" s="1"/>
  <c r="AB648" i="8" s="1"/>
  <c r="E48" i="8"/>
  <c r="E209" i="8"/>
  <c r="E218" i="8"/>
  <c r="E20" i="8"/>
  <c r="E616" i="8"/>
  <c r="E80" i="8"/>
  <c r="E72" i="8"/>
  <c r="E257" i="8"/>
  <c r="E302" i="8"/>
  <c r="E424" i="8"/>
  <c r="E641" i="8"/>
  <c r="E575" i="8"/>
  <c r="E711" i="8"/>
  <c r="E683" i="8"/>
  <c r="X683" i="8" s="1"/>
  <c r="E803" i="8"/>
  <c r="E930" i="8"/>
  <c r="E929" i="8"/>
  <c r="Y90" i="8"/>
  <c r="E34" i="8"/>
  <c r="E199" i="8"/>
  <c r="E85" i="8"/>
  <c r="E356" i="8"/>
  <c r="Y356" i="8" s="1"/>
  <c r="AA356" i="8" s="1"/>
  <c r="AB356" i="8" s="1"/>
  <c r="E305" i="8"/>
  <c r="E319" i="8"/>
  <c r="E290" i="8"/>
  <c r="E87" i="8"/>
  <c r="E213" i="8"/>
  <c r="E439" i="8"/>
  <c r="E288" i="8"/>
  <c r="Y288" i="8" s="1"/>
  <c r="AA288" i="8" s="1"/>
  <c r="AB288" i="8" s="1"/>
  <c r="E471" i="8"/>
  <c r="E840" i="8"/>
  <c r="E690" i="8"/>
  <c r="E478" i="8"/>
  <c r="Y478" i="8" s="1"/>
  <c r="AA478" i="8" s="1"/>
  <c r="AB478" i="8" s="1"/>
  <c r="E642" i="8"/>
  <c r="E666" i="8"/>
  <c r="E856" i="8"/>
  <c r="Y856" i="8" s="1"/>
  <c r="AA856" i="8" s="1"/>
  <c r="AB856" i="8" s="1"/>
  <c r="E794" i="8"/>
  <c r="E921" i="8"/>
  <c r="E952" i="8"/>
  <c r="X398" i="8"/>
  <c r="D21" i="6"/>
  <c r="X67" i="8"/>
  <c r="X338" i="8"/>
  <c r="X648" i="8"/>
  <c r="X503" i="8"/>
  <c r="X999" i="8"/>
  <c r="X883" i="8"/>
  <c r="AC883" i="8" s="1"/>
  <c r="AD883" i="8" s="1"/>
  <c r="AE883" i="8" s="1"/>
  <c r="AF883" i="8" s="1"/>
  <c r="Y22" i="8"/>
  <c r="AA22" i="8" s="1"/>
  <c r="AB22" i="8" s="1"/>
  <c r="AA315" i="8"/>
  <c r="AB315" i="8" s="1"/>
  <c r="H10" i="12"/>
  <c r="X92" i="8"/>
  <c r="X574" i="8"/>
  <c r="X366" i="8"/>
  <c r="X943" i="8"/>
  <c r="Y719" i="8"/>
  <c r="AA719" i="8" s="1"/>
  <c r="AB719" i="8" s="1"/>
  <c r="X46" i="8"/>
  <c r="X428" i="8"/>
  <c r="X329" i="8"/>
  <c r="X684" i="8"/>
  <c r="X977" i="8"/>
  <c r="Y516" i="8"/>
  <c r="AA516" i="8" s="1"/>
  <c r="AB516" i="8" s="1"/>
  <c r="Y858" i="8"/>
  <c r="AA858" i="8" s="1"/>
  <c r="AB858" i="8" s="1"/>
  <c r="AC858" i="8" s="1"/>
  <c r="AD858" i="8" s="1"/>
  <c r="AE858" i="8" s="1"/>
  <c r="AF858" i="8" s="1"/>
  <c r="Y160" i="8"/>
  <c r="AA160" i="8" s="1"/>
  <c r="AB160" i="8" s="1"/>
  <c r="X423" i="8"/>
  <c r="X482" i="8"/>
  <c r="Y338" i="8"/>
  <c r="AA338" i="8" s="1"/>
  <c r="AB338" i="8" s="1"/>
  <c r="W20" i="8"/>
  <c r="Z20" i="8"/>
  <c r="X102" i="8"/>
  <c r="AC102" i="8" s="1"/>
  <c r="AD102" i="8" s="1"/>
  <c r="AE102" i="8" s="1"/>
  <c r="AF102" i="8" s="1"/>
  <c r="X44" i="8"/>
  <c r="Y590" i="8"/>
  <c r="AA590" i="8" s="1"/>
  <c r="AB590" i="8" s="1"/>
  <c r="Y44" i="8"/>
  <c r="AA44" i="8" s="1"/>
  <c r="AB44" i="8" s="1"/>
  <c r="X964" i="8"/>
  <c r="Y167" i="8"/>
  <c r="AA167" i="8" s="1"/>
  <c r="AB167" i="8" s="1"/>
  <c r="Y398" i="8"/>
  <c r="AA398" i="8" s="1"/>
  <c r="AB398" i="8" s="1"/>
  <c r="X149" i="8"/>
  <c r="Y451" i="8"/>
  <c r="AA451" i="8" s="1"/>
  <c r="AB451" i="8" s="1"/>
  <c r="X409" i="8"/>
  <c r="Y977" i="8"/>
  <c r="AA977" i="8" s="1"/>
  <c r="AB977" i="8" s="1"/>
  <c r="X492" i="8"/>
  <c r="Y335" i="8"/>
  <c r="AA335" i="8" s="1"/>
  <c r="AB335" i="8" s="1"/>
  <c r="Y510" i="8"/>
  <c r="AA510" i="8" s="1"/>
  <c r="AB510" i="8" s="1"/>
  <c r="Y423" i="8"/>
  <c r="AA423" i="8" s="1"/>
  <c r="AB423" i="8" s="1"/>
  <c r="Y321" i="8"/>
  <c r="AA321" i="8" s="1"/>
  <c r="AB321" i="8" s="1"/>
  <c r="X854" i="8"/>
  <c r="AC854" i="8" s="1"/>
  <c r="AD854" i="8" s="1"/>
  <c r="AE854" i="8" s="1"/>
  <c r="AF854" i="8" s="1"/>
  <c r="X856" i="8"/>
  <c r="D23" i="6"/>
  <c r="D24" i="6" s="1"/>
  <c r="H13" i="12"/>
  <c r="H8" i="10" s="1"/>
  <c r="G23" i="12"/>
  <c r="G35" i="12"/>
  <c r="G29" i="12"/>
  <c r="G30" i="12" s="1"/>
  <c r="G20" i="12"/>
  <c r="G9" i="10" s="1"/>
  <c r="C11" i="5"/>
  <c r="C13" i="5" s="1"/>
  <c r="C16" i="5" s="1"/>
  <c r="Z561" i="8"/>
  <c r="W561" i="8"/>
  <c r="M694" i="8"/>
  <c r="V694" i="8"/>
  <c r="L200" i="8"/>
  <c r="U200" i="8"/>
  <c r="Z632" i="8"/>
  <c r="W632" i="8"/>
  <c r="Y632" i="8" s="1"/>
  <c r="U21" i="8"/>
  <c r="L21" i="8"/>
  <c r="W529" i="8"/>
  <c r="Z529" i="8"/>
  <c r="W214" i="8"/>
  <c r="Z214" i="8"/>
  <c r="L397" i="8"/>
  <c r="U397" i="8"/>
  <c r="Z194" i="8"/>
  <c r="W194" i="8"/>
  <c r="U374" i="8"/>
  <c r="L374" i="8"/>
  <c r="U685" i="8"/>
  <c r="L685" i="8"/>
  <c r="X734" i="8"/>
  <c r="AC734" i="8" s="1"/>
  <c r="AD734" i="8" s="1"/>
  <c r="AE734" i="8" s="1"/>
  <c r="AF734" i="8" s="1"/>
  <c r="U296" i="8"/>
  <c r="L296" i="8"/>
  <c r="L273" i="8"/>
  <c r="U273" i="8"/>
  <c r="V433" i="8"/>
  <c r="M433" i="8"/>
  <c r="M133" i="8"/>
  <c r="V133" i="8"/>
  <c r="V245" i="8"/>
  <c r="M245" i="8"/>
  <c r="Z610" i="8"/>
  <c r="W610" i="8"/>
  <c r="U643" i="8"/>
  <c r="L643" i="8"/>
  <c r="M70" i="8"/>
  <c r="V70" i="8"/>
  <c r="U147" i="8"/>
  <c r="L147" i="8"/>
  <c r="U331" i="8"/>
  <c r="L331" i="8"/>
  <c r="U12" i="8"/>
  <c r="L12" i="8"/>
  <c r="L151" i="8"/>
  <c r="U151" i="8"/>
  <c r="L582" i="8"/>
  <c r="U582" i="8"/>
  <c r="L884" i="8"/>
  <c r="U884" i="8"/>
  <c r="M686" i="8"/>
  <c r="V686" i="8"/>
  <c r="L297" i="8"/>
  <c r="U297" i="8"/>
  <c r="V111" i="8"/>
  <c r="M111" i="8"/>
  <c r="U762" i="8"/>
  <c r="L762" i="8"/>
  <c r="L376" i="8"/>
  <c r="U376" i="8"/>
  <c r="V248" i="8"/>
  <c r="M248" i="8"/>
  <c r="U768" i="8"/>
  <c r="L768" i="8"/>
  <c r="U491" i="8"/>
  <c r="L491" i="8"/>
  <c r="U888" i="8"/>
  <c r="L888" i="8"/>
  <c r="V524" i="8"/>
  <c r="M524" i="8"/>
  <c r="V830" i="8"/>
  <c r="M830" i="8"/>
  <c r="L716" i="8"/>
  <c r="U716" i="8"/>
  <c r="X308" i="8"/>
  <c r="V434" i="8"/>
  <c r="M434" i="8"/>
  <c r="L199" i="8"/>
  <c r="U199" i="8"/>
  <c r="U483" i="8"/>
  <c r="L483" i="8"/>
  <c r="L825" i="8"/>
  <c r="U825" i="8"/>
  <c r="L117" i="8"/>
  <c r="U117" i="8"/>
  <c r="L362" i="8"/>
  <c r="U362" i="8"/>
  <c r="V95" i="8"/>
  <c r="M95" i="8"/>
  <c r="L646" i="8"/>
  <c r="U646" i="8"/>
  <c r="M910" i="8"/>
  <c r="V910" i="8"/>
  <c r="M36" i="8"/>
  <c r="V36" i="8"/>
  <c r="U238" i="8"/>
  <c r="L238" i="8"/>
  <c r="Y45" i="8"/>
  <c r="AA45" i="8" s="1"/>
  <c r="AB45" i="8" s="1"/>
  <c r="L73" i="8"/>
  <c r="U73" i="8"/>
  <c r="L49" i="8"/>
  <c r="U49" i="8"/>
  <c r="X534" i="8"/>
  <c r="M804" i="8"/>
  <c r="V804" i="8"/>
  <c r="V799" i="8"/>
  <c r="M799" i="8"/>
  <c r="X440" i="8"/>
  <c r="AC440" i="8" s="1"/>
  <c r="AD440" i="8" s="1"/>
  <c r="AE440" i="8" s="1"/>
  <c r="AF440" i="8" s="1"/>
  <c r="L530" i="8"/>
  <c r="U530" i="8"/>
  <c r="U555" i="8"/>
  <c r="L555" i="8"/>
  <c r="U835" i="8"/>
  <c r="L835" i="8"/>
  <c r="U994" i="8"/>
  <c r="L994" i="8"/>
  <c r="L382" i="8"/>
  <c r="U382" i="8"/>
  <c r="L794" i="8"/>
  <c r="U794" i="8"/>
  <c r="L988" i="8"/>
  <c r="U988" i="8"/>
  <c r="U499" i="8"/>
  <c r="L499" i="8"/>
  <c r="U93" i="8"/>
  <c r="L93" i="8"/>
  <c r="Z332" i="8"/>
  <c r="W332" i="8"/>
  <c r="L641" i="8"/>
  <c r="U641" i="8"/>
  <c r="M544" i="8"/>
  <c r="V544" i="8"/>
  <c r="M654" i="8"/>
  <c r="V654" i="8"/>
  <c r="U921" i="8"/>
  <c r="L921" i="8"/>
  <c r="X868" i="8"/>
  <c r="AC868" i="8" s="1"/>
  <c r="AD868" i="8" s="1"/>
  <c r="AE868" i="8" s="1"/>
  <c r="AF868" i="8" s="1"/>
  <c r="Y574" i="8"/>
  <c r="AA574" i="8" s="1"/>
  <c r="AB574" i="8" s="1"/>
  <c r="L783" i="8"/>
  <c r="U783" i="8"/>
  <c r="U900" i="8"/>
  <c r="L900" i="8"/>
  <c r="U650" i="8"/>
  <c r="L650" i="8"/>
  <c r="U692" i="8"/>
  <c r="L692" i="8"/>
  <c r="L759" i="8"/>
  <c r="U759" i="8"/>
  <c r="L370" i="8"/>
  <c r="U370" i="8"/>
  <c r="V349" i="8"/>
  <c r="M349" i="8"/>
  <c r="U758" i="8"/>
  <c r="L758" i="8"/>
  <c r="Z188" i="8"/>
  <c r="W188" i="8"/>
  <c r="V38" i="8"/>
  <c r="M38" i="8"/>
  <c r="X520" i="8"/>
  <c r="AC520" i="8" s="1"/>
  <c r="AD520" i="8" s="1"/>
  <c r="AE520" i="8" s="1"/>
  <c r="AF520" i="8" s="1"/>
  <c r="L163" i="8"/>
  <c r="U163" i="8"/>
  <c r="U832" i="8"/>
  <c r="L832" i="8"/>
  <c r="U452" i="8"/>
  <c r="L452" i="8"/>
  <c r="V328" i="8"/>
  <c r="M328" i="8"/>
  <c r="L613" i="8"/>
  <c r="U613" i="8"/>
  <c r="U681" i="8"/>
  <c r="L681" i="8"/>
  <c r="Y999" i="8"/>
  <c r="AA999" i="8" s="1"/>
  <c r="AB999" i="8" s="1"/>
  <c r="Z951" i="8"/>
  <c r="W951" i="8"/>
  <c r="V645" i="8"/>
  <c r="M645" i="8"/>
  <c r="V752" i="8"/>
  <c r="M752" i="8"/>
  <c r="L89" i="8"/>
  <c r="U89" i="8"/>
  <c r="M182" i="8"/>
  <c r="V182" i="8"/>
  <c r="U101" i="8"/>
  <c r="L101" i="8"/>
  <c r="V62" i="8"/>
  <c r="M62" i="8"/>
  <c r="V181" i="8"/>
  <c r="M181" i="8"/>
  <c r="W108" i="8"/>
  <c r="Z108" i="8"/>
  <c r="M527" i="8"/>
  <c r="V527" i="8"/>
  <c r="V640" i="8"/>
  <c r="M640" i="8"/>
  <c r="Z352" i="8"/>
  <c r="W352" i="8"/>
  <c r="L820" i="8"/>
  <c r="U820" i="8"/>
  <c r="L54" i="8"/>
  <c r="U54" i="8"/>
  <c r="Z606" i="8"/>
  <c r="W606" i="8"/>
  <c r="Y606" i="8" s="1"/>
  <c r="L35" i="8"/>
  <c r="U35" i="8"/>
  <c r="X160" i="8"/>
  <c r="L107" i="8"/>
  <c r="U107" i="8"/>
  <c r="L306" i="8"/>
  <c r="U306" i="8"/>
  <c r="V132" i="8"/>
  <c r="M132" i="8"/>
  <c r="L218" i="8"/>
  <c r="U218" i="8"/>
  <c r="W620" i="8"/>
  <c r="Y620" i="8" s="1"/>
  <c r="Z620" i="8"/>
  <c r="X45" i="8"/>
  <c r="U303" i="8"/>
  <c r="L303" i="8"/>
  <c r="L51" i="8"/>
  <c r="U51" i="8"/>
  <c r="L17" i="8"/>
  <c r="U17" i="8"/>
  <c r="V383" i="8"/>
  <c r="M383" i="8"/>
  <c r="L109" i="8"/>
  <c r="U109" i="8"/>
  <c r="U162" i="8"/>
  <c r="L162" i="8"/>
  <c r="U154" i="8"/>
  <c r="L154" i="8"/>
  <c r="U489" i="8"/>
  <c r="L489" i="8"/>
  <c r="Z955" i="8"/>
  <c r="W955" i="8"/>
  <c r="Y46" i="8"/>
  <c r="AA46" i="8" s="1"/>
  <c r="AB46" i="8" s="1"/>
  <c r="U837" i="8"/>
  <c r="L837" i="8"/>
  <c r="L287" i="8"/>
  <c r="U287" i="8"/>
  <c r="V462" i="8"/>
  <c r="M462" i="8"/>
  <c r="M587" i="8"/>
  <c r="V587" i="8"/>
  <c r="L519" i="8"/>
  <c r="U519" i="8"/>
  <c r="V539" i="8"/>
  <c r="M539" i="8"/>
  <c r="L775" i="8"/>
  <c r="U775" i="8"/>
  <c r="U444" i="8"/>
  <c r="L444" i="8"/>
  <c r="U989" i="8"/>
  <c r="L989" i="8"/>
  <c r="U458" i="8"/>
  <c r="L458" i="8"/>
  <c r="L546" i="8"/>
  <c r="U546" i="8"/>
  <c r="U918" i="8"/>
  <c r="L918" i="8"/>
  <c r="L958" i="8"/>
  <c r="U958" i="8"/>
  <c r="L1007" i="8"/>
  <c r="U1007" i="8"/>
  <c r="U857" i="8"/>
  <c r="L857" i="8"/>
  <c r="U608" i="8"/>
  <c r="L608" i="8"/>
  <c r="V920" i="8"/>
  <c r="M920" i="8"/>
  <c r="L190" i="8"/>
  <c r="U190" i="8"/>
  <c r="V782" i="8"/>
  <c r="M782" i="8"/>
  <c r="M865" i="8"/>
  <c r="V865" i="8"/>
  <c r="V757" i="8"/>
  <c r="M757" i="8"/>
  <c r="U667" i="8"/>
  <c r="L667" i="8"/>
  <c r="M404" i="8"/>
  <c r="V404" i="8"/>
  <c r="V749" i="8"/>
  <c r="M749" i="8"/>
  <c r="L657" i="8"/>
  <c r="U657" i="8"/>
  <c r="V611" i="8"/>
  <c r="M611" i="8"/>
  <c r="L55" i="8"/>
  <c r="U55" i="8"/>
  <c r="L143" i="8"/>
  <c r="U143" i="8"/>
  <c r="L902" i="8"/>
  <c r="U902" i="8"/>
  <c r="V465" i="8"/>
  <c r="M465" i="8"/>
  <c r="L403" i="8"/>
  <c r="U403" i="8"/>
  <c r="L215" i="8"/>
  <c r="U215" i="8"/>
  <c r="V346" i="8"/>
  <c r="M346" i="8"/>
  <c r="U766" i="8"/>
  <c r="L766" i="8"/>
  <c r="U984" i="8"/>
  <c r="L984" i="8"/>
  <c r="U879" i="8"/>
  <c r="L879" i="8"/>
  <c r="Z571" i="8"/>
  <c r="W571" i="8"/>
  <c r="V664" i="8"/>
  <c r="M664" i="8"/>
  <c r="W217" i="8"/>
  <c r="Z217" i="8"/>
  <c r="U844" i="8"/>
  <c r="L844" i="8"/>
  <c r="X869" i="8"/>
  <c r="AC869" i="8" s="1"/>
  <c r="AD869" i="8" s="1"/>
  <c r="AE869" i="8" s="1"/>
  <c r="AF869" i="8" s="1"/>
  <c r="L365" i="8"/>
  <c r="U365" i="8"/>
  <c r="L368" i="8"/>
  <c r="U368" i="8"/>
  <c r="V485" i="8"/>
  <c r="M485" i="8"/>
  <c r="U661" i="8"/>
  <c r="L661" i="8"/>
  <c r="L104" i="8"/>
  <c r="U104" i="8"/>
  <c r="L445" i="8"/>
  <c r="U445" i="8"/>
  <c r="Z672" i="8"/>
  <c r="W672" i="8"/>
  <c r="Y672" i="8" s="1"/>
  <c r="U635" i="8"/>
  <c r="L635" i="8"/>
  <c r="L522" i="8"/>
  <c r="U522" i="8"/>
  <c r="X809" i="8"/>
  <c r="AC809" i="8" s="1"/>
  <c r="AD809" i="8" s="1"/>
  <c r="AE809" i="8" s="1"/>
  <c r="AF809" i="8" s="1"/>
  <c r="M568" i="8"/>
  <c r="V568" i="8"/>
  <c r="U309" i="8"/>
  <c r="L309" i="8"/>
  <c r="V904" i="8"/>
  <c r="M904" i="8"/>
  <c r="L60" i="8"/>
  <c r="U60" i="8"/>
  <c r="L219" i="8"/>
  <c r="U219" i="8"/>
  <c r="I42" i="12"/>
  <c r="I19" i="10" s="1"/>
  <c r="I17" i="10"/>
  <c r="J41" i="12"/>
  <c r="G18" i="2"/>
  <c r="U929" i="8"/>
  <c r="L929" i="8"/>
  <c r="M553" i="8"/>
  <c r="V553" i="8"/>
  <c r="U247" i="8"/>
  <c r="L247" i="8"/>
  <c r="U573" i="8"/>
  <c r="L573" i="8"/>
  <c r="L212" i="8"/>
  <c r="U212" i="8"/>
  <c r="L295" i="8"/>
  <c r="U295" i="8"/>
  <c r="U814" i="8"/>
  <c r="L814" i="8"/>
  <c r="V224" i="8"/>
  <c r="M224" i="8"/>
  <c r="U284" i="8"/>
  <c r="L284" i="8"/>
  <c r="V307" i="8"/>
  <c r="M307" i="8"/>
  <c r="U938" i="8"/>
  <c r="L938" i="8"/>
  <c r="V59" i="8"/>
  <c r="M59" i="8"/>
  <c r="M216" i="8"/>
  <c r="V216" i="8"/>
  <c r="M197" i="8"/>
  <c r="V197" i="8"/>
  <c r="U545" i="8"/>
  <c r="L545" i="8"/>
  <c r="U577" i="8"/>
  <c r="L577" i="8"/>
  <c r="L363" i="8"/>
  <c r="U363" i="8"/>
  <c r="U441" i="8"/>
  <c r="L441" i="8"/>
  <c r="X299" i="8"/>
  <c r="AC299" i="8" s="1"/>
  <c r="AD299" i="8" s="1"/>
  <c r="AE299" i="8" s="1"/>
  <c r="AF299" i="8" s="1"/>
  <c r="L371" i="8"/>
  <c r="U371" i="8"/>
  <c r="M124" i="8"/>
  <c r="V124" i="8"/>
  <c r="V730" i="8"/>
  <c r="M730" i="8"/>
  <c r="L997" i="8"/>
  <c r="U997" i="8"/>
  <c r="U806" i="8"/>
  <c r="L806" i="8"/>
  <c r="L16" i="8"/>
  <c r="U16" i="8"/>
  <c r="U437" i="8"/>
  <c r="L437" i="8"/>
  <c r="V935" i="8"/>
  <c r="M935" i="8"/>
  <c r="M733" i="8"/>
  <c r="V733" i="8"/>
  <c r="U755" i="8"/>
  <c r="L755" i="8"/>
  <c r="L80" i="8"/>
  <c r="U80" i="8"/>
  <c r="L723" i="8"/>
  <c r="U723" i="8"/>
  <c r="V127" i="8"/>
  <c r="M127" i="8"/>
  <c r="C23" i="6"/>
  <c r="C24" i="6" s="1"/>
  <c r="U579" i="8"/>
  <c r="L579" i="8"/>
  <c r="M696" i="8"/>
  <c r="V696" i="8"/>
  <c r="L623" i="8"/>
  <c r="U623" i="8"/>
  <c r="L960" i="8"/>
  <c r="U960" i="8"/>
  <c r="L760" i="8"/>
  <c r="U760" i="8"/>
  <c r="Y943" i="8"/>
  <c r="AA943" i="8" s="1"/>
  <c r="AB943" i="8" s="1"/>
  <c r="V536" i="8"/>
  <c r="M536" i="8"/>
  <c r="M990" i="8"/>
  <c r="V990" i="8"/>
  <c r="U996" i="8"/>
  <c r="L996" i="8"/>
  <c r="L396" i="8"/>
  <c r="U396" i="8"/>
  <c r="V991" i="8"/>
  <c r="M991" i="8"/>
  <c r="U493" i="8"/>
  <c r="L493" i="8"/>
  <c r="L290" i="8"/>
  <c r="U290" i="8"/>
  <c r="U986" i="8"/>
  <c r="L986" i="8"/>
  <c r="V424" i="8"/>
  <c r="M424" i="8"/>
  <c r="Z913" i="8"/>
  <c r="W913" i="8"/>
  <c r="Y913" i="8" s="1"/>
  <c r="M691" i="8"/>
  <c r="V691" i="8"/>
  <c r="L624" i="8"/>
  <c r="U624" i="8"/>
  <c r="U340" i="8"/>
  <c r="L340" i="8"/>
  <c r="U293" i="8"/>
  <c r="L293" i="8"/>
  <c r="U471" i="8"/>
  <c r="L471" i="8"/>
  <c r="U259" i="8"/>
  <c r="L259" i="8"/>
  <c r="U353" i="8"/>
  <c r="L353" i="8"/>
  <c r="U233" i="8"/>
  <c r="L233" i="8"/>
  <c r="L278" i="8"/>
  <c r="U278" i="8"/>
  <c r="X315" i="8"/>
  <c r="V439" i="8"/>
  <c r="M439" i="8"/>
  <c r="U191" i="8"/>
  <c r="L191" i="8"/>
  <c r="V274" i="8"/>
  <c r="M274" i="8"/>
  <c r="V413" i="8"/>
  <c r="M413" i="8"/>
  <c r="Y534" i="8"/>
  <c r="AA534" i="8" s="1"/>
  <c r="AB534" i="8" s="1"/>
  <c r="L962" i="8"/>
  <c r="U962" i="8"/>
  <c r="W712" i="8"/>
  <c r="Y712" i="8" s="1"/>
  <c r="Z712" i="8"/>
  <c r="L721" i="8"/>
  <c r="U721" i="8"/>
  <c r="W509" i="8"/>
  <c r="Y509" i="8" s="1"/>
  <c r="Z509" i="8"/>
  <c r="L970" i="8"/>
  <c r="U970" i="8"/>
  <c r="L418" i="8"/>
  <c r="U418" i="8"/>
  <c r="U987" i="8"/>
  <c r="L987" i="8"/>
  <c r="Y683" i="8"/>
  <c r="AA683" i="8" s="1"/>
  <c r="AB683" i="8" s="1"/>
  <c r="AC683" i="8" s="1"/>
  <c r="AD683" i="8" s="1"/>
  <c r="AE683" i="8" s="1"/>
  <c r="AF683" i="8" s="1"/>
  <c r="W983" i="8"/>
  <c r="Z983" i="8"/>
  <c r="M824" i="8"/>
  <c r="V824" i="8"/>
  <c r="U974" i="8"/>
  <c r="L974" i="8"/>
  <c r="X872" i="8"/>
  <c r="AC872" i="8" s="1"/>
  <c r="AD872" i="8" s="1"/>
  <c r="AE872" i="8" s="1"/>
  <c r="AF872" i="8" s="1"/>
  <c r="M689" i="8"/>
  <c r="V689" i="8"/>
  <c r="V474" i="8"/>
  <c r="M474" i="8"/>
  <c r="L861" i="8"/>
  <c r="U861" i="8"/>
  <c r="L704" i="8"/>
  <c r="U704" i="8"/>
  <c r="L953" i="8"/>
  <c r="U953" i="8"/>
  <c r="U705" i="8"/>
  <c r="L705" i="8"/>
  <c r="L528" i="8"/>
  <c r="U528" i="8"/>
  <c r="L552" i="8"/>
  <c r="U552" i="8"/>
  <c r="V453" i="8"/>
  <c r="M453" i="8"/>
  <c r="L369" i="8"/>
  <c r="U369" i="8"/>
  <c r="L244" i="8"/>
  <c r="U244" i="8"/>
  <c r="V709" i="8"/>
  <c r="M709" i="8"/>
  <c r="X510" i="8"/>
  <c r="U337" i="8"/>
  <c r="L337" i="8"/>
  <c r="U405" i="8"/>
  <c r="L405" i="8"/>
  <c r="U242" i="8"/>
  <c r="L242" i="8"/>
  <c r="U206" i="8"/>
  <c r="L206" i="8"/>
  <c r="L627" i="8"/>
  <c r="U627" i="8"/>
  <c r="U851" i="8"/>
  <c r="L851" i="8"/>
  <c r="W105" i="8"/>
  <c r="Z105" i="8"/>
  <c r="U427" i="8"/>
  <c r="L427" i="8"/>
  <c r="Z710" i="8"/>
  <c r="W710" i="8"/>
  <c r="L71" i="8"/>
  <c r="U71" i="8"/>
  <c r="L367" i="8"/>
  <c r="U367" i="8"/>
  <c r="U221" i="8"/>
  <c r="L221" i="8"/>
  <c r="L258" i="8"/>
  <c r="U258" i="8"/>
  <c r="X134" i="8"/>
  <c r="AC134" i="8" s="1"/>
  <c r="AD134" i="8" s="1"/>
  <c r="AE134" i="8" s="1"/>
  <c r="AF134" i="8" s="1"/>
  <c r="M231" i="8"/>
  <c r="V231" i="8"/>
  <c r="L266" i="8"/>
  <c r="U266" i="8"/>
  <c r="M85" i="8"/>
  <c r="V85" i="8"/>
  <c r="U272" i="8"/>
  <c r="L272" i="8"/>
  <c r="U196" i="8"/>
  <c r="L196" i="8"/>
  <c r="U83" i="8"/>
  <c r="L83" i="8"/>
  <c r="L241" i="8"/>
  <c r="U241" i="8"/>
  <c r="W121" i="8"/>
  <c r="Y121" i="8" s="1"/>
  <c r="Z121" i="8"/>
  <c r="L209" i="8"/>
  <c r="U209" i="8"/>
  <c r="M387" i="8"/>
  <c r="V387" i="8"/>
  <c r="L550" i="8"/>
  <c r="U550" i="8"/>
  <c r="U876" i="8"/>
  <c r="L876" i="8"/>
  <c r="V968" i="8"/>
  <c r="M968" i="8"/>
  <c r="U262" i="8"/>
  <c r="L262" i="8"/>
  <c r="L172" i="8"/>
  <c r="U172" i="8"/>
  <c r="X193" i="8"/>
  <c r="AC193" i="8" s="1"/>
  <c r="AD193" i="8" s="1"/>
  <c r="AE193" i="8" s="1"/>
  <c r="AF193" i="8" s="1"/>
  <c r="Z653" i="8"/>
  <c r="W653" i="8"/>
  <c r="U554" i="8"/>
  <c r="L554" i="8"/>
  <c r="L800" i="8"/>
  <c r="U800" i="8"/>
  <c r="L917" i="8"/>
  <c r="U917" i="8"/>
  <c r="C28" i="6"/>
  <c r="C38" i="6"/>
  <c r="M682" i="8"/>
  <c r="V682" i="8"/>
  <c r="L867" i="8"/>
  <c r="U867" i="8"/>
  <c r="Z592" i="8"/>
  <c r="W592" i="8"/>
  <c r="Y592" i="8" s="1"/>
  <c r="AA592" i="8" s="1"/>
  <c r="AB592" i="8" s="1"/>
  <c r="L490" i="8"/>
  <c r="U490" i="8"/>
  <c r="Y964" i="8"/>
  <c r="AA964" i="8" s="1"/>
  <c r="AB964" i="8" s="1"/>
  <c r="H19" i="10"/>
  <c r="Z373" i="8"/>
  <c r="W373" i="8"/>
  <c r="Y373" i="8" s="1"/>
  <c r="M601" i="8"/>
  <c r="V601" i="8"/>
  <c r="V927" i="8"/>
  <c r="M927" i="8"/>
  <c r="L562" i="8"/>
  <c r="U562" i="8"/>
  <c r="Z457" i="8"/>
  <c r="W457" i="8"/>
  <c r="Y457" i="8" s="1"/>
  <c r="L270" i="8"/>
  <c r="U270" i="8"/>
  <c r="L957" i="8"/>
  <c r="U957" i="8"/>
  <c r="L634" i="8"/>
  <c r="U634" i="8"/>
  <c r="U282" i="8"/>
  <c r="L282" i="8"/>
  <c r="L908" i="8"/>
  <c r="U908" i="8"/>
  <c r="U541" i="8"/>
  <c r="L541" i="8"/>
  <c r="L771" i="8"/>
  <c r="U771" i="8"/>
  <c r="M164" i="8"/>
  <c r="V164" i="8"/>
  <c r="W599" i="8"/>
  <c r="Y599" i="8" s="1"/>
  <c r="Z599" i="8"/>
  <c r="L843" i="8"/>
  <c r="U843" i="8"/>
  <c r="V432" i="8"/>
  <c r="M432" i="8"/>
  <c r="M185" i="8"/>
  <c r="V185" i="8"/>
  <c r="L115" i="8"/>
  <c r="U115" i="8"/>
  <c r="U915" i="8"/>
  <c r="L915" i="8"/>
  <c r="Z459" i="8"/>
  <c r="W459" i="8"/>
  <c r="Y459" i="8" s="1"/>
  <c r="AA459" i="8" s="1"/>
  <c r="AB459" i="8" s="1"/>
  <c r="V208" i="8"/>
  <c r="M208" i="8"/>
  <c r="U275" i="8"/>
  <c r="L275" i="8"/>
  <c r="L408" i="8"/>
  <c r="U408" i="8"/>
  <c r="L281" i="8"/>
  <c r="U281" i="8"/>
  <c r="L228" i="8"/>
  <c r="U228" i="8"/>
  <c r="U116" i="8"/>
  <c r="L116" i="8"/>
  <c r="Y33" i="8"/>
  <c r="AA33" i="8" s="1"/>
  <c r="AB33" i="8" s="1"/>
  <c r="X90" i="8"/>
  <c r="M175" i="8"/>
  <c r="V175" i="8"/>
  <c r="Z507" i="8"/>
  <c r="W507" i="8"/>
  <c r="M559" i="8"/>
  <c r="V559" i="8"/>
  <c r="L933" i="8"/>
  <c r="U933" i="8"/>
  <c r="W932" i="8"/>
  <c r="Y932" i="8" s="1"/>
  <c r="Z932" i="8"/>
  <c r="L240" i="8"/>
  <c r="U240" i="8"/>
  <c r="X317" i="8"/>
  <c r="U597" i="8"/>
  <c r="L597" i="8"/>
  <c r="M614" i="8"/>
  <c r="V614" i="8"/>
  <c r="H16" i="10"/>
  <c r="D14" i="5"/>
  <c r="U378" i="8"/>
  <c r="L378" i="8"/>
  <c r="L675" i="8"/>
  <c r="U675" i="8"/>
  <c r="U318" i="8"/>
  <c r="L318" i="8"/>
  <c r="U763" i="8"/>
  <c r="L763" i="8"/>
  <c r="U395" i="8"/>
  <c r="L395" i="8"/>
  <c r="W508" i="8"/>
  <c r="Y508" i="8" s="1"/>
  <c r="Z508" i="8"/>
  <c r="U621" i="8"/>
  <c r="L621" i="8"/>
  <c r="V456" i="8"/>
  <c r="M456" i="8"/>
  <c r="W502" i="8"/>
  <c r="Y502" i="8" s="1"/>
  <c r="Z502" i="8"/>
  <c r="L946" i="8"/>
  <c r="U946" i="8"/>
  <c r="V817" i="8"/>
  <c r="M817" i="8"/>
  <c r="V818" i="8"/>
  <c r="M818" i="8"/>
  <c r="V764" i="8"/>
  <c r="M764" i="8"/>
  <c r="L513" i="8"/>
  <c r="U513" i="8"/>
  <c r="V655" i="8"/>
  <c r="M655" i="8"/>
  <c r="U531" i="8"/>
  <c r="L531" i="8"/>
  <c r="W619" i="8"/>
  <c r="Y619" i="8" s="1"/>
  <c r="Z619" i="8"/>
  <c r="Z128" i="8"/>
  <c r="W128" i="8"/>
  <c r="Y128" i="8" s="1"/>
  <c r="E27" i="6"/>
  <c r="E37" i="6"/>
  <c r="V514" i="8"/>
  <c r="M514" i="8"/>
  <c r="V586" i="8"/>
  <c r="M586" i="8"/>
  <c r="AC51" i="2" a="1"/>
  <c r="AC51" i="2" s="1"/>
  <c r="L533" i="8"/>
  <c r="U533" i="8"/>
  <c r="W813" i="8"/>
  <c r="Y813" i="8" s="1"/>
  <c r="Z813" i="8"/>
  <c r="L907" i="8"/>
  <c r="U907" i="8"/>
  <c r="M39" i="8"/>
  <c r="V39" i="8"/>
  <c r="V549" i="8"/>
  <c r="M549" i="8"/>
  <c r="U260" i="8"/>
  <c r="L260" i="8"/>
  <c r="U381" i="8"/>
  <c r="L381" i="8"/>
  <c r="L280" i="8"/>
  <c r="U280" i="8"/>
  <c r="M828" i="8"/>
  <c r="V828" i="8"/>
  <c r="L724" i="8"/>
  <c r="U724" i="8"/>
  <c r="L950" i="8"/>
  <c r="U950" i="8"/>
  <c r="V310" i="8"/>
  <c r="M310" i="8"/>
  <c r="Y652" i="8"/>
  <c r="AA652" i="8" s="1"/>
  <c r="AB652" i="8" s="1"/>
  <c r="U152" i="8"/>
  <c r="L152" i="8"/>
  <c r="L210" i="8"/>
  <c r="U210" i="8"/>
  <c r="L187" i="8"/>
  <c r="U187" i="8"/>
  <c r="W407" i="8"/>
  <c r="Z407" i="8"/>
  <c r="U569" i="8"/>
  <c r="L569" i="8"/>
  <c r="Y92" i="8"/>
  <c r="AA92" i="8" s="1"/>
  <c r="AB92" i="8" s="1"/>
  <c r="Y707" i="8"/>
  <c r="AA707" i="8" s="1"/>
  <c r="AB707" i="8" s="1"/>
  <c r="Y317" i="8"/>
  <c r="AA317" i="8" s="1"/>
  <c r="AB317" i="8" s="1"/>
  <c r="U442" i="8"/>
  <c r="L442" i="8"/>
  <c r="U461" i="8"/>
  <c r="L461" i="8"/>
  <c r="U302" i="8"/>
  <c r="L302" i="8"/>
  <c r="U414" i="8"/>
  <c r="L414" i="8"/>
  <c r="U535" i="8"/>
  <c r="L535" i="8"/>
  <c r="M765" i="8"/>
  <c r="V765" i="8"/>
  <c r="U647" i="8"/>
  <c r="L647" i="8"/>
  <c r="L956" i="8"/>
  <c r="U956" i="8"/>
  <c r="U235" i="8"/>
  <c r="L235" i="8"/>
  <c r="U815" i="8"/>
  <c r="L815" i="8"/>
  <c r="Z959" i="8"/>
  <c r="W959" i="8"/>
  <c r="U934" i="8"/>
  <c r="L934" i="8"/>
  <c r="U223" i="8"/>
  <c r="L223" i="8"/>
  <c r="X13" i="8"/>
  <c r="V805" i="8"/>
  <c r="M805" i="8"/>
  <c r="Y738" i="8"/>
  <c r="AA738" i="8" s="1"/>
  <c r="AB738" i="8" s="1"/>
  <c r="AC738" i="8" s="1"/>
  <c r="AD738" i="8" s="1"/>
  <c r="AE738" i="8" s="1"/>
  <c r="AF738" i="8" s="1"/>
  <c r="U589" i="8"/>
  <c r="L589" i="8"/>
  <c r="X406" i="8"/>
  <c r="AC406" i="8" s="1"/>
  <c r="AD406" i="8" s="1"/>
  <c r="AE406" i="8" s="1"/>
  <c r="AF406" i="8" s="1"/>
  <c r="M515" i="8"/>
  <c r="V515" i="8"/>
  <c r="Z892" i="8"/>
  <c r="W892" i="8"/>
  <c r="Y892" i="8" s="1"/>
  <c r="AA892" i="8" s="1"/>
  <c r="AB892" i="8" s="1"/>
  <c r="Y859" i="8"/>
  <c r="AA859" i="8" s="1"/>
  <c r="AB859" i="8" s="1"/>
  <c r="U375" i="8"/>
  <c r="L375" i="8"/>
  <c r="L852" i="8"/>
  <c r="U852" i="8"/>
  <c r="U952" i="8"/>
  <c r="L952" i="8"/>
  <c r="V881" i="8"/>
  <c r="M881" i="8"/>
  <c r="U385" i="8"/>
  <c r="L385" i="8"/>
  <c r="U871" i="8"/>
  <c r="L871" i="8"/>
  <c r="M925" i="8"/>
  <c r="V925" i="8"/>
  <c r="L923" i="8"/>
  <c r="U923" i="8"/>
  <c r="U801" i="8"/>
  <c r="L801" i="8"/>
  <c r="U616" i="8"/>
  <c r="L616" i="8"/>
  <c r="U501" i="8"/>
  <c r="L501" i="8"/>
  <c r="M785" i="8"/>
  <c r="V785" i="8"/>
  <c r="U166" i="8"/>
  <c r="L166" i="8"/>
  <c r="W141" i="8"/>
  <c r="Z141" i="8"/>
  <c r="V78" i="8"/>
  <c r="M78" i="8"/>
  <c r="M43" i="8"/>
  <c r="V43" i="8"/>
  <c r="X707" i="8"/>
  <c r="U48" i="8"/>
  <c r="L48" i="8"/>
  <c r="L139" i="8"/>
  <c r="U139" i="8"/>
  <c r="M256" i="8"/>
  <c r="V256" i="8"/>
  <c r="W207" i="8"/>
  <c r="Z207" i="8"/>
  <c r="U863" i="8"/>
  <c r="L863" i="8"/>
  <c r="U236" i="8"/>
  <c r="L236" i="8"/>
  <c r="Z914" i="8"/>
  <c r="W914" i="8"/>
  <c r="Y914" i="8" s="1"/>
  <c r="U998" i="8"/>
  <c r="L998" i="8"/>
  <c r="V130" i="8"/>
  <c r="M130" i="8"/>
  <c r="M532" i="8"/>
  <c r="V532" i="8"/>
  <c r="L945" i="8"/>
  <c r="U945" i="8"/>
  <c r="L751" i="8"/>
  <c r="U751" i="8"/>
  <c r="V19" i="8"/>
  <c r="M19" i="8"/>
  <c r="L793" i="8"/>
  <c r="U793" i="8"/>
  <c r="U891" i="8"/>
  <c r="L891" i="8"/>
  <c r="L1002" i="8"/>
  <c r="U1002" i="8"/>
  <c r="U688" i="8"/>
  <c r="L688" i="8"/>
  <c r="L644" i="8"/>
  <c r="U644" i="8"/>
  <c r="U547" i="8"/>
  <c r="L547" i="8"/>
  <c r="V591" i="8"/>
  <c r="M591" i="8"/>
  <c r="L916" i="8"/>
  <c r="U916" i="8"/>
  <c r="W816" i="8"/>
  <c r="Y816" i="8" s="1"/>
  <c r="Z816" i="8"/>
  <c r="V897" i="8"/>
  <c r="M897" i="8"/>
  <c r="M841" i="8"/>
  <c r="V841" i="8"/>
  <c r="U476" i="8"/>
  <c r="L476" i="8"/>
  <c r="U498" i="8"/>
  <c r="L498" i="8"/>
  <c r="U663" i="8"/>
  <c r="L663" i="8"/>
  <c r="X51" i="2"/>
  <c r="V62" i="2"/>
  <c r="Z61" i="2" s="1"/>
  <c r="AB51" i="2" a="1"/>
  <c r="AB51" i="2" s="1"/>
  <c r="V61" i="2"/>
  <c r="Y61" i="2" s="1"/>
  <c r="V63" i="2"/>
  <c r="AA61" i="2" s="1"/>
  <c r="M76" i="8"/>
  <c r="V76" i="8"/>
  <c r="L66" i="8"/>
  <c r="U66" i="8"/>
  <c r="U323" i="8"/>
  <c r="L323" i="8"/>
  <c r="U56" i="8"/>
  <c r="L56" i="8"/>
  <c r="U463" i="8"/>
  <c r="L463" i="8"/>
  <c r="L225" i="8"/>
  <c r="U225" i="8"/>
  <c r="L848" i="8"/>
  <c r="U848" i="8"/>
  <c r="M103" i="8"/>
  <c r="V103" i="8"/>
  <c r="L222" i="8"/>
  <c r="U222" i="8"/>
  <c r="U205" i="8"/>
  <c r="L205" i="8"/>
  <c r="L131" i="8"/>
  <c r="U131" i="8"/>
  <c r="X496" i="8"/>
  <c r="AC496" i="8" s="1"/>
  <c r="AD496" i="8" s="1"/>
  <c r="AE496" i="8" s="1"/>
  <c r="AF496" i="8" s="1"/>
  <c r="V226" i="8"/>
  <c r="M226" i="8"/>
  <c r="W631" i="8"/>
  <c r="Z631" i="8"/>
  <c r="U906" i="8"/>
  <c r="L906" i="8"/>
  <c r="U468" i="8"/>
  <c r="L468" i="8"/>
  <c r="U319" i="8"/>
  <c r="L319" i="8"/>
  <c r="L494" i="8"/>
  <c r="U494" i="8"/>
  <c r="U715" i="8"/>
  <c r="L715" i="8"/>
  <c r="L969" i="8"/>
  <c r="U969" i="8"/>
  <c r="Z311" i="8"/>
  <c r="W311" i="8"/>
  <c r="L254" i="8"/>
  <c r="U254" i="8"/>
  <c r="M747" i="8"/>
  <c r="V747" i="8"/>
  <c r="U148" i="8"/>
  <c r="L148" i="8"/>
  <c r="X341" i="8"/>
  <c r="V754" i="8"/>
  <c r="M754" i="8"/>
  <c r="I34" i="12"/>
  <c r="E15" i="5" s="1"/>
  <c r="I12" i="12"/>
  <c r="M11" i="11"/>
  <c r="L11" i="11"/>
  <c r="I28" i="12"/>
  <c r="I15" i="10" s="1"/>
  <c r="I17" i="12"/>
  <c r="I14" i="10" s="1"/>
  <c r="I9" i="12"/>
  <c r="I27" i="12"/>
  <c r="E10" i="5" s="1"/>
  <c r="I16" i="12"/>
  <c r="I13" i="10" s="1"/>
  <c r="I8" i="12"/>
  <c r="K11" i="11"/>
  <c r="I7" i="10"/>
  <c r="J7" i="12"/>
  <c r="K17" i="11"/>
  <c r="I33" i="12"/>
  <c r="N11" i="11"/>
  <c r="I11" i="12"/>
  <c r="I22" i="12"/>
  <c r="I15" i="12"/>
  <c r="G15" i="2"/>
  <c r="Q18" i="2" s="1"/>
  <c r="E7" i="5"/>
  <c r="X590" i="8"/>
  <c r="AC590" i="8" s="1"/>
  <c r="AD590" i="8" s="1"/>
  <c r="AE590" i="8" s="1"/>
  <c r="AF590" i="8" s="1"/>
  <c r="V415" i="8"/>
  <c r="M415" i="8"/>
  <c r="V506" i="8"/>
  <c r="M506" i="8"/>
  <c r="L729" i="8"/>
  <c r="U729" i="8"/>
  <c r="V450" i="8"/>
  <c r="M450" i="8"/>
  <c r="L797" i="8"/>
  <c r="U797" i="8"/>
  <c r="L981" i="8"/>
  <c r="U981" i="8"/>
  <c r="U449" i="8"/>
  <c r="L449" i="8"/>
  <c r="U475" i="8"/>
  <c r="L475" i="8"/>
  <c r="W505" i="8"/>
  <c r="Y505" i="8" s="1"/>
  <c r="AA505" i="8" s="1"/>
  <c r="AB505" i="8" s="1"/>
  <c r="Z505" i="8"/>
  <c r="Z596" i="8"/>
  <c r="W596" i="8"/>
  <c r="L756" i="8"/>
  <c r="U756" i="8"/>
  <c r="Z976" i="8"/>
  <c r="W976" i="8"/>
  <c r="Z325" i="8"/>
  <c r="W325" i="8"/>
  <c r="Y325" i="8" s="1"/>
  <c r="U58" i="8"/>
  <c r="L58" i="8"/>
  <c r="W679" i="8"/>
  <c r="Y679" i="8" s="1"/>
  <c r="Z679" i="8"/>
  <c r="M399" i="8"/>
  <c r="V399" i="8"/>
  <c r="L255" i="8"/>
  <c r="U255" i="8"/>
  <c r="L177" i="8"/>
  <c r="U177" i="8"/>
  <c r="L57" i="8"/>
  <c r="U57" i="8"/>
  <c r="M354" i="8"/>
  <c r="V354" i="8"/>
  <c r="L486" i="8"/>
  <c r="U486" i="8"/>
  <c r="L786" i="8"/>
  <c r="U786" i="8"/>
  <c r="U230" i="8"/>
  <c r="L230" i="8"/>
  <c r="L521" i="8"/>
  <c r="U521" i="8"/>
  <c r="L615" i="8"/>
  <c r="U615" i="8"/>
  <c r="L880" i="8"/>
  <c r="U880" i="8"/>
  <c r="L213" i="8"/>
  <c r="U213" i="8"/>
  <c r="U358" i="8"/>
  <c r="L358" i="8"/>
  <c r="V504" i="8"/>
  <c r="M504" i="8"/>
  <c r="M61" i="8"/>
  <c r="V61" i="8"/>
  <c r="U625" i="8"/>
  <c r="L625" i="8"/>
  <c r="L954" i="8"/>
  <c r="U954" i="8"/>
  <c r="M732" i="8"/>
  <c r="V732" i="8"/>
  <c r="Z600" i="8"/>
  <c r="W600" i="8"/>
  <c r="Y600" i="8" s="1"/>
  <c r="AA600" i="8" s="1"/>
  <c r="AB600" i="8" s="1"/>
  <c r="Z812" i="8"/>
  <c r="W812" i="8"/>
  <c r="Y812" i="8" s="1"/>
  <c r="L743" i="8"/>
  <c r="U743" i="8"/>
  <c r="M186" i="8"/>
  <c r="V186" i="8"/>
  <c r="Z778" i="8"/>
  <c r="W778" i="8"/>
  <c r="Y778" i="8" s="1"/>
  <c r="L698" i="8"/>
  <c r="U698" i="8"/>
  <c r="U438" i="8"/>
  <c r="L438" i="8"/>
  <c r="W930" i="8"/>
  <c r="Z930" i="8"/>
  <c r="V792" i="8"/>
  <c r="M792" i="8"/>
  <c r="L500" i="8"/>
  <c r="U500" i="8"/>
  <c r="M257" i="8"/>
  <c r="V257" i="8"/>
  <c r="D27" i="6"/>
  <c r="D37" i="6"/>
  <c r="AC52" i="2" s="1" a="1"/>
  <c r="AC52" i="2" s="1"/>
  <c r="AA52" i="2" a="1"/>
  <c r="AA52" i="2" s="1"/>
  <c r="L1006" i="8"/>
  <c r="U1006" i="8"/>
  <c r="L250" i="8"/>
  <c r="U250" i="8"/>
  <c r="Y477" i="8"/>
  <c r="AA477" i="8" s="1"/>
  <c r="AB477" i="8" s="1"/>
  <c r="U460" i="8"/>
  <c r="L460" i="8"/>
  <c r="U637" i="8"/>
  <c r="L637" i="8"/>
  <c r="V110" i="8"/>
  <c r="M110" i="8"/>
  <c r="L412" i="8"/>
  <c r="U412" i="8"/>
  <c r="V780" i="8"/>
  <c r="M780" i="8"/>
  <c r="W42" i="8"/>
  <c r="Z42" i="8"/>
  <c r="U276" i="8"/>
  <c r="L276" i="8"/>
  <c r="V386" i="8"/>
  <c r="M386" i="8"/>
  <c r="L518" i="8"/>
  <c r="U518" i="8"/>
  <c r="U400" i="8"/>
  <c r="L400" i="8"/>
  <c r="L81" i="8"/>
  <c r="U81" i="8"/>
  <c r="L419" i="8"/>
  <c r="U419" i="8"/>
  <c r="U772" i="8"/>
  <c r="L772" i="8"/>
  <c r="U153" i="8"/>
  <c r="L153" i="8"/>
  <c r="U74" i="8"/>
  <c r="L74" i="8"/>
  <c r="X167" i="8"/>
  <c r="W63" i="8"/>
  <c r="Z63" i="8"/>
  <c r="L229" i="8"/>
  <c r="U229" i="8"/>
  <c r="X529" i="8"/>
  <c r="L204" i="8"/>
  <c r="U204" i="8"/>
  <c r="Y482" i="8"/>
  <c r="AA482" i="8" s="1"/>
  <c r="AB482" i="8" s="1"/>
  <c r="Y366" i="8"/>
  <c r="AA366" i="8" s="1"/>
  <c r="AB366" i="8" s="1"/>
  <c r="AC366" i="8" s="1"/>
  <c r="AD366" i="8" s="1"/>
  <c r="AE366" i="8" s="1"/>
  <c r="AF366" i="8" s="1"/>
  <c r="V40" i="8"/>
  <c r="M40" i="8"/>
  <c r="Y428" i="8"/>
  <c r="AA428" i="8" s="1"/>
  <c r="AB428" i="8" s="1"/>
  <c r="AC428" i="8" s="1"/>
  <c r="AD428" i="8" s="1"/>
  <c r="AE428" i="8" s="1"/>
  <c r="AF428" i="8" s="1"/>
  <c r="M542" i="8"/>
  <c r="V542" i="8"/>
  <c r="U924" i="8"/>
  <c r="L924" i="8"/>
  <c r="L25" i="8"/>
  <c r="U25" i="8"/>
  <c r="L411" i="8"/>
  <c r="U411" i="8"/>
  <c r="U511" i="8"/>
  <c r="L511" i="8"/>
  <c r="X178" i="8"/>
  <c r="Y286" i="8"/>
  <c r="AA286" i="8" s="1"/>
  <c r="AB286" i="8" s="1"/>
  <c r="V811" i="8"/>
  <c r="M811" i="8"/>
  <c r="Y795" i="8"/>
  <c r="AA795" i="8" s="1"/>
  <c r="AB795" i="8" s="1"/>
  <c r="AC795" i="8" s="1"/>
  <c r="AD795" i="8" s="1"/>
  <c r="AE795" i="8" s="1"/>
  <c r="AF795" i="8" s="1"/>
  <c r="Y47" i="8"/>
  <c r="AA47" i="8" s="1"/>
  <c r="AB47" i="8" s="1"/>
  <c r="M72" i="8"/>
  <c r="V72" i="8"/>
  <c r="W443" i="8"/>
  <c r="Z443" i="8"/>
  <c r="L416" i="8"/>
  <c r="U416" i="8"/>
  <c r="W853" i="8"/>
  <c r="Z853" i="8"/>
  <c r="H18" i="12"/>
  <c r="H19" i="12" s="1"/>
  <c r="H12" i="10"/>
  <c r="L700" i="8"/>
  <c r="U700" i="8"/>
  <c r="U965" i="8"/>
  <c r="L965" i="8"/>
  <c r="U472" i="8"/>
  <c r="L472" i="8"/>
  <c r="L878" i="8"/>
  <c r="U878" i="8"/>
  <c r="V864" i="8"/>
  <c r="M864" i="8"/>
  <c r="W836" i="8"/>
  <c r="Z836" i="8"/>
  <c r="W761" i="8"/>
  <c r="Y761" i="8" s="1"/>
  <c r="Z761" i="8"/>
  <c r="W271" i="8"/>
  <c r="Z271" i="8"/>
  <c r="Y609" i="8"/>
  <c r="AA609" i="8" s="1"/>
  <c r="AB609" i="8" s="1"/>
  <c r="U1001" i="8"/>
  <c r="L1001" i="8"/>
  <c r="L279" i="8"/>
  <c r="U279" i="8"/>
  <c r="U993" i="8"/>
  <c r="L993" i="8"/>
  <c r="L203" i="8"/>
  <c r="U203" i="8"/>
  <c r="M312" i="8"/>
  <c r="V312" i="8"/>
  <c r="L767" i="8"/>
  <c r="U767" i="8"/>
  <c r="U588" i="8"/>
  <c r="L588" i="8"/>
  <c r="V885" i="8"/>
  <c r="M885" i="8"/>
  <c r="L75" i="8"/>
  <c r="U75" i="8"/>
  <c r="X719" i="8"/>
  <c r="U537" i="8"/>
  <c r="L537" i="8"/>
  <c r="U931" i="8"/>
  <c r="L931" i="8"/>
  <c r="M37" i="8"/>
  <c r="V37" i="8"/>
  <c r="X18" i="8"/>
  <c r="AC18" i="8" s="1"/>
  <c r="AD18" i="8" s="1"/>
  <c r="AE18" i="8" s="1"/>
  <c r="AF18" i="8" s="1"/>
  <c r="L292" i="8"/>
  <c r="U292" i="8"/>
  <c r="L558" i="8"/>
  <c r="U558" i="8"/>
  <c r="L161" i="8"/>
  <c r="U161" i="8"/>
  <c r="M671" i="8"/>
  <c r="V671" i="8"/>
  <c r="W313" i="8"/>
  <c r="Y313" i="8" s="1"/>
  <c r="Z313" i="8"/>
  <c r="Y24" i="8"/>
  <c r="AA24" i="8" s="1"/>
  <c r="AB24" i="8" s="1"/>
  <c r="V680" i="8"/>
  <c r="M680" i="8"/>
  <c r="M251" i="8"/>
  <c r="V251" i="8"/>
  <c r="M155" i="8"/>
  <c r="V155" i="8"/>
  <c r="M179" i="8"/>
  <c r="V179" i="8"/>
  <c r="U320" i="8"/>
  <c r="L320" i="8"/>
  <c r="M31" i="8"/>
  <c r="V31" i="8"/>
  <c r="L466" i="8"/>
  <c r="U466" i="8"/>
  <c r="L301" i="8"/>
  <c r="U301" i="8"/>
  <c r="L699" i="8"/>
  <c r="U699" i="8"/>
  <c r="M669" i="8"/>
  <c r="V669" i="8"/>
  <c r="L870" i="8"/>
  <c r="U870" i="8"/>
  <c r="L560" i="8"/>
  <c r="U560" i="8"/>
  <c r="J43" i="12"/>
  <c r="I18" i="10"/>
  <c r="I44" i="12"/>
  <c r="G19" i="2"/>
  <c r="U170" i="8"/>
  <c r="L170" i="8"/>
  <c r="U351" i="8"/>
  <c r="L351" i="8"/>
  <c r="V693" i="8"/>
  <c r="M693" i="8"/>
  <c r="M973" i="8"/>
  <c r="V973" i="8"/>
  <c r="Y178" i="8"/>
  <c r="AA178" i="8" s="1"/>
  <c r="AB178" i="8" s="1"/>
  <c r="X286" i="8"/>
  <c r="U567" i="8"/>
  <c r="L567" i="8"/>
  <c r="V481" i="8"/>
  <c r="M481" i="8"/>
  <c r="L833" i="8"/>
  <c r="U833" i="8"/>
  <c r="U676" i="8"/>
  <c r="L676" i="8"/>
  <c r="L390" i="8"/>
  <c r="U390" i="8"/>
  <c r="U697" i="8"/>
  <c r="L697" i="8"/>
  <c r="U1011" i="8"/>
  <c r="L1011" i="8"/>
  <c r="U838" i="8"/>
  <c r="L838" i="8"/>
  <c r="M845" i="8"/>
  <c r="V845" i="8"/>
  <c r="U737" i="8"/>
  <c r="L737" i="8"/>
  <c r="U846" i="8"/>
  <c r="L846" i="8"/>
  <c r="Z343" i="8"/>
  <c r="W343" i="8"/>
  <c r="L540" i="8"/>
  <c r="U540" i="8"/>
  <c r="M831" i="8"/>
  <c r="V831" i="8"/>
  <c r="U429" i="8"/>
  <c r="L429" i="8"/>
  <c r="U572" i="8"/>
  <c r="L572" i="8"/>
  <c r="L866" i="8"/>
  <c r="U866" i="8"/>
  <c r="X394" i="8"/>
  <c r="AC394" i="8" s="1"/>
  <c r="AD394" i="8" s="1"/>
  <c r="AE394" i="8" s="1"/>
  <c r="AF394" i="8" s="1"/>
  <c r="M746" i="8"/>
  <c r="V746" i="8"/>
  <c r="W949" i="8"/>
  <c r="Y949" i="8" s="1"/>
  <c r="Z949" i="8"/>
  <c r="U557" i="8"/>
  <c r="L557" i="8"/>
  <c r="Y492" i="8"/>
  <c r="AA492" i="8" s="1"/>
  <c r="AB492" i="8" s="1"/>
  <c r="V364" i="8"/>
  <c r="M364" i="8"/>
  <c r="M912" i="8"/>
  <c r="V912" i="8"/>
  <c r="U580" i="8"/>
  <c r="L580" i="8"/>
  <c r="M94" i="8"/>
  <c r="V94" i="8"/>
  <c r="L714" i="8"/>
  <c r="U714" i="8"/>
  <c r="U344" i="8"/>
  <c r="L344" i="8"/>
  <c r="L726" i="8"/>
  <c r="U726" i="8"/>
  <c r="M421" i="8"/>
  <c r="V421" i="8"/>
  <c r="X477" i="8"/>
  <c r="V497" i="8"/>
  <c r="M497" i="8"/>
  <c r="L77" i="8"/>
  <c r="U77" i="8"/>
  <c r="L612" i="8"/>
  <c r="U612" i="8"/>
  <c r="V176" i="8"/>
  <c r="M176" i="8"/>
  <c r="W220" i="8"/>
  <c r="Y220" i="8" s="1"/>
  <c r="Z220" i="8"/>
  <c r="X118" i="8"/>
  <c r="U638" i="8"/>
  <c r="L638" i="8"/>
  <c r="U565" i="8"/>
  <c r="L565" i="8"/>
  <c r="L64" i="8"/>
  <c r="U64" i="8"/>
  <c r="U34" i="8"/>
  <c r="L34" i="8"/>
  <c r="M336" i="8"/>
  <c r="V336" i="8"/>
  <c r="U184" i="8"/>
  <c r="L184" i="8"/>
  <c r="Z380" i="8"/>
  <c r="W380" i="8"/>
  <c r="Y380" i="8" s="1"/>
  <c r="Z195" i="8"/>
  <c r="W195" i="8"/>
  <c r="Y195" i="8" s="1"/>
  <c r="V305" i="8"/>
  <c r="M305" i="8"/>
  <c r="U690" i="8"/>
  <c r="L690" i="8"/>
  <c r="M113" i="8"/>
  <c r="V113" i="8"/>
  <c r="U464" i="8"/>
  <c r="L464" i="8"/>
  <c r="Z827" i="8"/>
  <c r="W827" i="8"/>
  <c r="Y827" i="8" s="1"/>
  <c r="L106" i="8"/>
  <c r="U106" i="8"/>
  <c r="U584" i="8"/>
  <c r="L584" i="8"/>
  <c r="L1004" i="8"/>
  <c r="U1004" i="8"/>
  <c r="V739" i="8"/>
  <c r="M739" i="8"/>
  <c r="U788" i="8"/>
  <c r="L788" i="8"/>
  <c r="L826" i="8"/>
  <c r="U826" i="8"/>
  <c r="W802" i="8"/>
  <c r="Y802" i="8" s="1"/>
  <c r="Z802" i="8"/>
  <c r="L847" i="8"/>
  <c r="U847" i="8"/>
  <c r="M849" i="8"/>
  <c r="V849" i="8"/>
  <c r="M431" i="8"/>
  <c r="V431" i="8"/>
  <c r="U446" i="8"/>
  <c r="L446" i="8"/>
  <c r="L899" i="8"/>
  <c r="U899" i="8"/>
  <c r="Y556" i="8"/>
  <c r="AA556" i="8" s="1"/>
  <c r="AB556" i="8" s="1"/>
  <c r="AC556" i="8" s="1"/>
  <c r="AD556" i="8" s="1"/>
  <c r="AE556" i="8" s="1"/>
  <c r="AF556" i="8" s="1"/>
  <c r="V873" i="8"/>
  <c r="M873" i="8"/>
  <c r="L145" i="8"/>
  <c r="U145" i="8"/>
  <c r="U417" i="8"/>
  <c r="L417" i="8"/>
  <c r="L985" i="8"/>
  <c r="U985" i="8"/>
  <c r="L665" i="8"/>
  <c r="U665" i="8"/>
  <c r="U575" i="8"/>
  <c r="L575" i="8"/>
  <c r="U740" i="8"/>
  <c r="L740" i="8"/>
  <c r="Z125" i="8"/>
  <c r="W125" i="8"/>
  <c r="Y125" i="8" s="1"/>
  <c r="Y798" i="8"/>
  <c r="AA798" i="8" s="1"/>
  <c r="AB798" i="8" s="1"/>
  <c r="Y118" i="8"/>
  <c r="AA118" i="8" s="1"/>
  <c r="AB118" i="8" s="1"/>
  <c r="L678" i="8"/>
  <c r="U678" i="8"/>
  <c r="U30" i="8"/>
  <c r="L30" i="8"/>
  <c r="U357" i="8"/>
  <c r="L357" i="8"/>
  <c r="Y13" i="8"/>
  <c r="AA13" i="8" s="1"/>
  <c r="AB13" i="8" s="1"/>
  <c r="L261" i="8"/>
  <c r="U261" i="8"/>
  <c r="L578" i="8"/>
  <c r="U578" i="8"/>
  <c r="L180" i="8"/>
  <c r="U180" i="8"/>
  <c r="W202" i="8"/>
  <c r="Y202" i="8" s="1"/>
  <c r="Z202" i="8"/>
  <c r="L448" i="8"/>
  <c r="U448" i="8"/>
  <c r="L776" i="8"/>
  <c r="U776" i="8"/>
  <c r="W1009" i="8"/>
  <c r="Y1009" i="8" s="1"/>
  <c r="Z1009" i="8"/>
  <c r="U666" i="8"/>
  <c r="L666" i="8"/>
  <c r="L607" i="8"/>
  <c r="U607" i="8"/>
  <c r="U748" i="8"/>
  <c r="L748" i="8"/>
  <c r="Y193" i="8"/>
  <c r="AA193" i="8" s="1"/>
  <c r="AB193" i="8" s="1"/>
  <c r="X29" i="8"/>
  <c r="L911" i="8"/>
  <c r="U911" i="8"/>
  <c r="M961" i="8"/>
  <c r="V961" i="8"/>
  <c r="L112" i="8"/>
  <c r="U112" i="8"/>
  <c r="M253" i="8"/>
  <c r="V253" i="8"/>
  <c r="W333" i="8"/>
  <c r="Y333" i="8" s="1"/>
  <c r="Z333" i="8"/>
  <c r="Y503" i="8"/>
  <c r="AA503" i="8" s="1"/>
  <c r="AB503" i="8" s="1"/>
  <c r="Z350" i="8"/>
  <c r="W350" i="8"/>
  <c r="M662" i="8"/>
  <c r="V662" i="8"/>
  <c r="U895" i="8"/>
  <c r="L895" i="8"/>
  <c r="U742" i="8"/>
  <c r="L742" i="8"/>
  <c r="L708" i="8"/>
  <c r="U708" i="8"/>
  <c r="M629" i="8"/>
  <c r="V629" i="8"/>
  <c r="V842" i="8"/>
  <c r="M842" i="8"/>
  <c r="U803" i="8"/>
  <c r="L803" i="8"/>
  <c r="M1005" i="8"/>
  <c r="V1005" i="8"/>
  <c r="L157" i="8"/>
  <c r="U157" i="8"/>
  <c r="M269" i="8"/>
  <c r="V269" i="8"/>
  <c r="Z722" i="8"/>
  <c r="W722" i="8"/>
  <c r="Y722" i="8" s="1"/>
  <c r="M909" i="8"/>
  <c r="V909" i="8"/>
  <c r="U618" i="8"/>
  <c r="L618" i="8"/>
  <c r="U839" i="8"/>
  <c r="L839" i="8"/>
  <c r="L787" i="8"/>
  <c r="U787" i="8"/>
  <c r="Z894" i="8"/>
  <c r="W894" i="8"/>
  <c r="Y894" i="8" s="1"/>
  <c r="AA894" i="8" s="1"/>
  <c r="AB894" i="8" s="1"/>
  <c r="W469" i="8"/>
  <c r="Z469" i="8"/>
  <c r="L263" i="8"/>
  <c r="U263" i="8"/>
  <c r="M322" i="8"/>
  <c r="V322" i="8"/>
  <c r="L720" i="8"/>
  <c r="U720" i="8"/>
  <c r="W583" i="8"/>
  <c r="Y583" i="8" s="1"/>
  <c r="Z583" i="8"/>
  <c r="U967" i="8"/>
  <c r="L967" i="8"/>
  <c r="L189" i="8"/>
  <c r="U189" i="8"/>
  <c r="AA90" i="8"/>
  <c r="AB90" i="8" s="1"/>
  <c r="Z790" i="8"/>
  <c r="W790" i="8"/>
  <c r="Y790" i="8" s="1"/>
  <c r="AA790" i="8" s="1"/>
  <c r="AB790" i="8" s="1"/>
  <c r="W966" i="8"/>
  <c r="Z966" i="8"/>
  <c r="U796" i="8"/>
  <c r="L796" i="8"/>
  <c r="L840" i="8"/>
  <c r="U840" i="8"/>
  <c r="L939" i="8"/>
  <c r="U939" i="8"/>
  <c r="U330" i="8"/>
  <c r="L330" i="8"/>
  <c r="Y898" i="8"/>
  <c r="AA898" i="8" s="1"/>
  <c r="AB898" i="8" s="1"/>
  <c r="AC898" i="8" s="1"/>
  <c r="AD898" i="8" s="1"/>
  <c r="AE898" i="8" s="1"/>
  <c r="AF898" i="8" s="1"/>
  <c r="L992" i="8"/>
  <c r="U992" i="8"/>
  <c r="M807" i="8"/>
  <c r="V807" i="8"/>
  <c r="V410" i="8"/>
  <c r="M410" i="8"/>
  <c r="V355" i="8"/>
  <c r="M355" i="8"/>
  <c r="W617" i="8"/>
  <c r="Z617" i="8"/>
  <c r="V995" i="8"/>
  <c r="M995" i="8"/>
  <c r="L727" i="8"/>
  <c r="U727" i="8"/>
  <c r="M674" i="8"/>
  <c r="V674" i="8"/>
  <c r="L283" i="8"/>
  <c r="U283" i="8"/>
  <c r="M252" i="8"/>
  <c r="V252" i="8"/>
  <c r="U52" i="8"/>
  <c r="L52" i="8"/>
  <c r="X129" i="8"/>
  <c r="AC129" i="8" s="1"/>
  <c r="AD129" i="8" s="1"/>
  <c r="AE129" i="8" s="1"/>
  <c r="AF129" i="8" s="1"/>
  <c r="U28" i="8"/>
  <c r="L28" i="8"/>
  <c r="U810" i="8"/>
  <c r="L810" i="8"/>
  <c r="U291" i="8"/>
  <c r="L291" i="8"/>
  <c r="X335" i="8"/>
  <c r="M289" i="8"/>
  <c r="V289" i="8"/>
  <c r="U159" i="8"/>
  <c r="L159" i="8"/>
  <c r="U392" i="8"/>
  <c r="L392" i="8"/>
  <c r="V660" i="8"/>
  <c r="M660" i="8"/>
  <c r="V980" i="8"/>
  <c r="M980" i="8"/>
  <c r="L86" i="8"/>
  <c r="U86" i="8"/>
  <c r="L285" i="8"/>
  <c r="U285" i="8"/>
  <c r="W819" i="8"/>
  <c r="Y819" i="8" s="1"/>
  <c r="Z819" i="8"/>
  <c r="M87" i="8"/>
  <c r="V87" i="8"/>
  <c r="V713" i="8"/>
  <c r="M713" i="8"/>
  <c r="U137" i="8"/>
  <c r="L137" i="8"/>
  <c r="Z304" i="8"/>
  <c r="W304" i="8"/>
  <c r="Y304" i="8" s="1"/>
  <c r="AA304" i="8" s="1"/>
  <c r="AB304" i="8" s="1"/>
  <c r="X564" i="8"/>
  <c r="AC564" i="8" s="1"/>
  <c r="AD564" i="8" s="1"/>
  <c r="AE564" i="8" s="1"/>
  <c r="AF564" i="8" s="1"/>
  <c r="L484" i="8"/>
  <c r="U484" i="8"/>
  <c r="Z668" i="8"/>
  <c r="W668" i="8"/>
  <c r="Y668" i="8" s="1"/>
  <c r="AA668" i="8" s="1"/>
  <c r="AB668" i="8" s="1"/>
  <c r="U808" i="8"/>
  <c r="L808" i="8"/>
  <c r="V169" i="8"/>
  <c r="M169" i="8"/>
  <c r="U14" i="8"/>
  <c r="L14" i="8"/>
  <c r="M136" i="8"/>
  <c r="V136" i="8"/>
  <c r="W348" i="8"/>
  <c r="Y348" i="8" s="1"/>
  <c r="Z348" i="8"/>
  <c r="L651" i="8"/>
  <c r="U651" i="8"/>
  <c r="L65" i="8"/>
  <c r="U65" i="8"/>
  <c r="L97" i="8"/>
  <c r="U97" i="8"/>
  <c r="X141" i="8"/>
  <c r="U889" i="8"/>
  <c r="L889" i="8"/>
  <c r="U649" i="8"/>
  <c r="L649" i="8"/>
  <c r="U227" i="8"/>
  <c r="L227" i="8"/>
  <c r="L264" i="8"/>
  <c r="U264" i="8"/>
  <c r="V232" i="8"/>
  <c r="M232" i="8"/>
  <c r="L234" i="8"/>
  <c r="U234" i="8"/>
  <c r="Z168" i="8"/>
  <c r="W168" i="8"/>
  <c r="M171" i="8"/>
  <c r="V171" i="8"/>
  <c r="V123" i="8"/>
  <c r="M123" i="8"/>
  <c r="U487" i="8"/>
  <c r="L487" i="8"/>
  <c r="L27" i="8"/>
  <c r="U27" i="8"/>
  <c r="L277" i="8"/>
  <c r="U277" i="8"/>
  <c r="M605" i="8"/>
  <c r="V605" i="8"/>
  <c r="U718" i="8"/>
  <c r="L718" i="8"/>
  <c r="M750" i="8"/>
  <c r="V750" i="8"/>
  <c r="L566" i="8"/>
  <c r="U566" i="8"/>
  <c r="V789" i="8"/>
  <c r="M789" i="8"/>
  <c r="Z91" i="8"/>
  <c r="W91" i="8"/>
  <c r="Y91" i="8" s="1"/>
  <c r="AA91" i="8" s="1"/>
  <c r="AB91" i="8" s="1"/>
  <c r="U479" i="8"/>
  <c r="L479" i="8"/>
  <c r="L896" i="8"/>
  <c r="U896" i="8"/>
  <c r="G16" i="11"/>
  <c r="G18" i="11" s="1"/>
  <c r="U495" i="8"/>
  <c r="L495" i="8"/>
  <c r="Z874" i="8"/>
  <c r="W874" i="8"/>
  <c r="L893" i="8"/>
  <c r="U893" i="8"/>
  <c r="L711" i="8"/>
  <c r="U711" i="8"/>
  <c r="Z971" i="8"/>
  <c r="W971" i="8"/>
  <c r="L774" i="8"/>
  <c r="U774" i="8"/>
  <c r="U361" i="8"/>
  <c r="L361" i="8"/>
  <c r="M687" i="8"/>
  <c r="V687" i="8"/>
  <c r="U702" i="8"/>
  <c r="L702" i="8"/>
  <c r="Z391" i="8"/>
  <c r="W391" i="8"/>
  <c r="Y391" i="8" s="1"/>
  <c r="M436" i="8"/>
  <c r="V436" i="8"/>
  <c r="V598" i="8"/>
  <c r="M598" i="8"/>
  <c r="M602" i="8"/>
  <c r="V602" i="8"/>
  <c r="V940" i="8"/>
  <c r="M940" i="8"/>
  <c r="U146" i="8"/>
  <c r="L146" i="8"/>
  <c r="L781" i="8"/>
  <c r="U781" i="8"/>
  <c r="U265" i="8"/>
  <c r="L265" i="8"/>
  <c r="L99" i="8"/>
  <c r="U99" i="8"/>
  <c r="U316" i="8"/>
  <c r="L316" i="8"/>
  <c r="M855" i="8"/>
  <c r="V855" i="8"/>
  <c r="Z922" i="8"/>
  <c r="W922" i="8"/>
  <c r="Y922" i="8" s="1"/>
  <c r="AA922" i="8" s="1"/>
  <c r="AB922" i="8" s="1"/>
  <c r="V393" i="8"/>
  <c r="M393" i="8"/>
  <c r="M198" i="8"/>
  <c r="V198" i="8"/>
  <c r="M150" i="8"/>
  <c r="V150" i="8"/>
  <c r="V300" i="8"/>
  <c r="M300" i="8"/>
  <c r="X798" i="8"/>
  <c r="U158" i="8"/>
  <c r="L158" i="8"/>
  <c r="U447" i="8"/>
  <c r="L447" i="8"/>
  <c r="W84" i="8"/>
  <c r="Y84" i="8" s="1"/>
  <c r="Z84" i="8"/>
  <c r="M267" i="8"/>
  <c r="V267" i="8"/>
  <c r="U79" i="8"/>
  <c r="L79" i="8"/>
  <c r="U604" i="8"/>
  <c r="L604" i="8"/>
  <c r="U144" i="8"/>
  <c r="L144" i="8"/>
  <c r="L249" i="8"/>
  <c r="U249" i="8"/>
  <c r="L480" i="8"/>
  <c r="U480" i="8"/>
  <c r="U268" i="8"/>
  <c r="L268" i="8"/>
  <c r="U563" i="8"/>
  <c r="L563" i="8"/>
  <c r="M517" i="8"/>
  <c r="V517" i="8"/>
  <c r="L728" i="8"/>
  <c r="U728" i="8"/>
  <c r="W947" i="8"/>
  <c r="Z947" i="8"/>
  <c r="L741" i="8"/>
  <c r="U741" i="8"/>
  <c r="Z15" i="8"/>
  <c r="W15" i="8"/>
  <c r="Y15" i="8" s="1"/>
  <c r="AA15" i="8" s="1"/>
  <c r="AB15" i="8" s="1"/>
  <c r="L211" i="8"/>
  <c r="U211" i="8"/>
  <c r="Y129" i="8"/>
  <c r="AA129" i="8" s="1"/>
  <c r="AB129" i="8" s="1"/>
  <c r="L23" i="8"/>
  <c r="U23" i="8"/>
  <c r="M324" i="8"/>
  <c r="V324" i="8"/>
  <c r="Z430" i="8"/>
  <c r="W430" i="8"/>
  <c r="L389" i="8"/>
  <c r="U389" i="8"/>
  <c r="M834" i="8"/>
  <c r="V834" i="8"/>
  <c r="L201" i="8"/>
  <c r="U201" i="8"/>
  <c r="W294" i="8"/>
  <c r="Y294" i="8" s="1"/>
  <c r="Z294" i="8"/>
  <c r="Y126" i="8"/>
  <c r="AA126" i="8" s="1"/>
  <c r="AB126" i="8" s="1"/>
  <c r="L246" i="8"/>
  <c r="U246" i="8"/>
  <c r="U420" i="8"/>
  <c r="L420" i="8"/>
  <c r="V68" i="8"/>
  <c r="M68" i="8"/>
  <c r="L377" i="8"/>
  <c r="U377" i="8"/>
  <c r="U745" i="8"/>
  <c r="L745" i="8"/>
  <c r="Z701" i="8"/>
  <c r="W701" i="8"/>
  <c r="U630" i="8"/>
  <c r="L630" i="8"/>
  <c r="L926" i="8"/>
  <c r="U926" i="8"/>
  <c r="V628" i="8"/>
  <c r="M628" i="8"/>
  <c r="M860" i="8"/>
  <c r="V860" i="8"/>
  <c r="L886" i="8"/>
  <c r="U886" i="8"/>
  <c r="M88" i="8"/>
  <c r="V88" i="8"/>
  <c r="U882" i="8"/>
  <c r="L882" i="8"/>
  <c r="L53" i="8"/>
  <c r="U53" i="8"/>
  <c r="U342" i="8"/>
  <c r="L342" i="8"/>
  <c r="L585" i="8"/>
  <c r="U585" i="8"/>
  <c r="L822" i="8"/>
  <c r="U822" i="8"/>
  <c r="M978" i="8"/>
  <c r="V978" i="8"/>
  <c r="M538" i="8"/>
  <c r="V538" i="8"/>
  <c r="U543" i="8"/>
  <c r="L543" i="8"/>
  <c r="W941" i="8"/>
  <c r="Y941" i="8" s="1"/>
  <c r="Z941" i="8"/>
  <c r="M435" i="8"/>
  <c r="V435" i="8"/>
  <c r="U658" i="8"/>
  <c r="L658" i="8"/>
  <c r="L422" i="8"/>
  <c r="U422" i="8"/>
  <c r="J7" i="3"/>
  <c r="M426" i="8"/>
  <c r="V426" i="8"/>
  <c r="U548" i="8"/>
  <c r="L548" i="8"/>
  <c r="M905" i="8"/>
  <c r="V905" i="8"/>
  <c r="M770" i="8"/>
  <c r="V770" i="8"/>
  <c r="V384" i="8"/>
  <c r="M384" i="8"/>
  <c r="L237" i="8"/>
  <c r="U237" i="8"/>
  <c r="V936" i="8"/>
  <c r="M936" i="8"/>
  <c r="M523" i="8"/>
  <c r="V523" i="8"/>
  <c r="M703" i="8"/>
  <c r="V703" i="8"/>
  <c r="U642" i="8"/>
  <c r="L642" i="8"/>
  <c r="Z142" i="8"/>
  <c r="W142" i="8"/>
  <c r="Y142" i="8" s="1"/>
  <c r="AA142" i="8" s="1"/>
  <c r="AB142" i="8" s="1"/>
  <c r="L525" i="8"/>
  <c r="U525" i="8"/>
  <c r="L975" i="8"/>
  <c r="U975" i="8"/>
  <c r="Z725" i="8"/>
  <c r="W725" i="8"/>
  <c r="U388" i="8"/>
  <c r="L388" i="8"/>
  <c r="M753" i="8"/>
  <c r="V753" i="8"/>
  <c r="U823" i="8"/>
  <c r="L823" i="8"/>
  <c r="M593" i="8"/>
  <c r="V593" i="8"/>
  <c r="L174" i="8"/>
  <c r="U174" i="8"/>
  <c r="U581" i="8"/>
  <c r="L581" i="8"/>
  <c r="U114" i="8"/>
  <c r="L114" i="8"/>
  <c r="V69" i="8"/>
  <c r="M69" i="8"/>
  <c r="V140" i="8"/>
  <c r="M140" i="8"/>
  <c r="V98" i="8"/>
  <c r="M98" i="8"/>
  <c r="Y409" i="8"/>
  <c r="AA409" i="8" s="1"/>
  <c r="AB409" i="8" s="1"/>
  <c r="U551" i="8"/>
  <c r="L551" i="8"/>
  <c r="Y877" i="8"/>
  <c r="AA877" i="8" s="1"/>
  <c r="AB877" i="8" s="1"/>
  <c r="L779" i="8"/>
  <c r="U779" i="8"/>
  <c r="Y308" i="8"/>
  <c r="AA308" i="8" s="1"/>
  <c r="AB308" i="8" s="1"/>
  <c r="W622" i="8"/>
  <c r="Z622" i="8"/>
  <c r="W135" i="8"/>
  <c r="Z135" i="8"/>
  <c r="U119" i="8"/>
  <c r="L119" i="8"/>
  <c r="U32" i="8"/>
  <c r="L32" i="8"/>
  <c r="V670" i="8"/>
  <c r="M670" i="8"/>
  <c r="L736" i="8"/>
  <c r="U736" i="8"/>
  <c r="L735" i="8"/>
  <c r="U735" i="8"/>
  <c r="L425" i="8"/>
  <c r="U425" i="8"/>
  <c r="V695" i="8"/>
  <c r="M695" i="8"/>
  <c r="M122" i="8"/>
  <c r="V122" i="8"/>
  <c r="Z402" i="8"/>
  <c r="W402" i="8"/>
  <c r="Y402" i="8" s="1"/>
  <c r="AA402" i="8" s="1"/>
  <c r="AB402" i="8" s="1"/>
  <c r="L473" i="8"/>
  <c r="U473" i="8"/>
  <c r="M372" i="8"/>
  <c r="V372" i="8"/>
  <c r="M156" i="8"/>
  <c r="V156" i="8"/>
  <c r="L526" i="8"/>
  <c r="U526" i="8"/>
  <c r="U360" i="8"/>
  <c r="L360" i="8"/>
  <c r="X639" i="8"/>
  <c r="AC639" i="8" s="1"/>
  <c r="AD639" i="8" s="1"/>
  <c r="AE639" i="8" s="1"/>
  <c r="AF639" i="8" s="1"/>
  <c r="W773" i="8"/>
  <c r="Y773" i="8" s="1"/>
  <c r="Z773" i="8"/>
  <c r="Y944" i="8"/>
  <c r="AA944" i="8" s="1"/>
  <c r="AB944" i="8" s="1"/>
  <c r="W96" i="8"/>
  <c r="Z96" i="8"/>
  <c r="V138" i="8"/>
  <c r="M138" i="8"/>
  <c r="L512" i="8"/>
  <c r="U512" i="8"/>
  <c r="L706" i="8"/>
  <c r="U706" i="8"/>
  <c r="W887" i="8"/>
  <c r="Z887" i="8"/>
  <c r="Z829" i="8"/>
  <c r="W829" i="8"/>
  <c r="L243" i="8"/>
  <c r="U243" i="8"/>
  <c r="U239" i="8"/>
  <c r="L239" i="8"/>
  <c r="X633" i="8"/>
  <c r="AC633" i="8" s="1"/>
  <c r="AD633" i="8" s="1"/>
  <c r="AE633" i="8" s="1"/>
  <c r="AF633" i="8" s="1"/>
  <c r="V455" i="8"/>
  <c r="M455" i="8"/>
  <c r="Z379" i="8"/>
  <c r="W379" i="8"/>
  <c r="Y379" i="8" s="1"/>
  <c r="AA379" i="8" s="1"/>
  <c r="AB379" i="8" s="1"/>
  <c r="M1000" i="8"/>
  <c r="V1000" i="8"/>
  <c r="Y67" i="8"/>
  <c r="AA67" i="8" s="1"/>
  <c r="AB67" i="8" s="1"/>
  <c r="AC67" i="8" s="1"/>
  <c r="AD67" i="8" s="1"/>
  <c r="AE67" i="8" s="1"/>
  <c r="AF67" i="8" s="1"/>
  <c r="L183" i="8"/>
  <c r="U183" i="8"/>
  <c r="Z656" i="8"/>
  <c r="W656" i="8"/>
  <c r="M903" i="8"/>
  <c r="V903" i="8"/>
  <c r="U979" i="8"/>
  <c r="L979" i="8"/>
  <c r="Y901" i="8"/>
  <c r="AA901" i="8" s="1"/>
  <c r="AB901" i="8" s="1"/>
  <c r="AC901" i="8" s="1"/>
  <c r="AD901" i="8" s="1"/>
  <c r="AE901" i="8" s="1"/>
  <c r="AF901" i="8" s="1"/>
  <c r="U595" i="8"/>
  <c r="L595" i="8"/>
  <c r="U1003" i="8"/>
  <c r="L1003" i="8"/>
  <c r="U821" i="8"/>
  <c r="L821" i="8"/>
  <c r="M673" i="8"/>
  <c r="V673" i="8"/>
  <c r="L570" i="8"/>
  <c r="U570" i="8"/>
  <c r="W717" i="8"/>
  <c r="Z717" i="8"/>
  <c r="V467" i="8"/>
  <c r="M467" i="8"/>
  <c r="Z875" i="8"/>
  <c r="W875" i="8"/>
  <c r="Y875" i="8" s="1"/>
  <c r="W928" i="8"/>
  <c r="Z928" i="8"/>
  <c r="U982" i="8"/>
  <c r="L982" i="8"/>
  <c r="Y947" i="8" l="1"/>
  <c r="AC999" i="8"/>
  <c r="AD999" i="8" s="1"/>
  <c r="AE999" i="8" s="1"/>
  <c r="AF999" i="8" s="1"/>
  <c r="Y850" i="8"/>
  <c r="AA850" i="8" s="1"/>
  <c r="AB850" i="8" s="1"/>
  <c r="AC850" i="8" s="1"/>
  <c r="AD850" i="8" s="1"/>
  <c r="AE850" i="8" s="1"/>
  <c r="AF850" i="8" s="1"/>
  <c r="X325" i="8"/>
  <c r="Y41" i="8"/>
  <c r="AA41" i="8" s="1"/>
  <c r="AB41" i="8" s="1"/>
  <c r="AC41" i="8" s="1"/>
  <c r="AD41" i="8" s="1"/>
  <c r="AE41" i="8" s="1"/>
  <c r="AF41" i="8" s="1"/>
  <c r="X50" i="8"/>
  <c r="AC50" i="8" s="1"/>
  <c r="AD50" i="8" s="1"/>
  <c r="AE50" i="8" s="1"/>
  <c r="AF50" i="8" s="1"/>
  <c r="Y1010" i="8"/>
  <c r="AA1010" i="8" s="1"/>
  <c r="AB1010" i="8" s="1"/>
  <c r="AC1010" i="8" s="1"/>
  <c r="AD1010" i="8" s="1"/>
  <c r="AE1010" i="8" s="1"/>
  <c r="AF1010" i="8" s="1"/>
  <c r="AC409" i="8"/>
  <c r="AD409" i="8" s="1"/>
  <c r="AE409" i="8" s="1"/>
  <c r="AF409" i="8" s="1"/>
  <c r="AC719" i="8"/>
  <c r="AD719" i="8" s="1"/>
  <c r="AE719" i="8" s="1"/>
  <c r="AF719" i="8" s="1"/>
  <c r="Y188" i="8"/>
  <c r="AA188" i="8" s="1"/>
  <c r="AB188" i="8" s="1"/>
  <c r="Y659" i="8"/>
  <c r="AA659" i="8" s="1"/>
  <c r="AB659" i="8" s="1"/>
  <c r="AC659" i="8" s="1"/>
  <c r="AD659" i="8" s="1"/>
  <c r="AE659" i="8" s="1"/>
  <c r="AF659" i="8" s="1"/>
  <c r="AC29" i="8"/>
  <c r="AD29" i="8" s="1"/>
  <c r="AE29" i="8" s="1"/>
  <c r="AF29" i="8" s="1"/>
  <c r="X454" i="8"/>
  <c r="AC454" i="8" s="1"/>
  <c r="AD454" i="8" s="1"/>
  <c r="AE454" i="8" s="1"/>
  <c r="AF454" i="8" s="1"/>
  <c r="X100" i="8"/>
  <c r="AC100" i="8" s="1"/>
  <c r="AD100" i="8" s="1"/>
  <c r="AE100" i="8" s="1"/>
  <c r="AF100" i="8" s="1"/>
  <c r="Y430" i="8"/>
  <c r="Y470" i="8"/>
  <c r="AA470" i="8" s="1"/>
  <c r="AB470" i="8" s="1"/>
  <c r="AC470" i="8" s="1"/>
  <c r="AD470" i="8" s="1"/>
  <c r="AE470" i="8" s="1"/>
  <c r="AF470" i="8" s="1"/>
  <c r="X82" i="8"/>
  <c r="AC82" i="8" s="1"/>
  <c r="AD82" i="8" s="1"/>
  <c r="AE82" i="8" s="1"/>
  <c r="AF82" i="8" s="1"/>
  <c r="Y631" i="8"/>
  <c r="X972" i="8"/>
  <c r="X942" i="8"/>
  <c r="AC942" i="8" s="1"/>
  <c r="AD942" i="8" s="1"/>
  <c r="AE942" i="8" s="1"/>
  <c r="AF942" i="8" s="1"/>
  <c r="Y173" i="8"/>
  <c r="AA173" i="8" s="1"/>
  <c r="AB173" i="8" s="1"/>
  <c r="AC173" i="8" s="1"/>
  <c r="AD173" i="8" s="1"/>
  <c r="AE173" i="8" s="1"/>
  <c r="AF173" i="8" s="1"/>
  <c r="Y339" i="8"/>
  <c r="AA339" i="8" s="1"/>
  <c r="AB339" i="8" s="1"/>
  <c r="AC339" i="8" s="1"/>
  <c r="AD339" i="8" s="1"/>
  <c r="AE339" i="8" s="1"/>
  <c r="AF339" i="8" s="1"/>
  <c r="AC856" i="8"/>
  <c r="AD856" i="8" s="1"/>
  <c r="AE856" i="8" s="1"/>
  <c r="AF856" i="8" s="1"/>
  <c r="Y314" i="8"/>
  <c r="AA314" i="8" s="1"/>
  <c r="AB314" i="8" s="1"/>
  <c r="AC314" i="8" s="1"/>
  <c r="AD314" i="8" s="1"/>
  <c r="AE314" i="8" s="1"/>
  <c r="AF314" i="8" s="1"/>
  <c r="Y937" i="8"/>
  <c r="AA937" i="8" s="1"/>
  <c r="AB937" i="8" s="1"/>
  <c r="X937" i="8"/>
  <c r="AC937" i="8" s="1"/>
  <c r="AD937" i="8" s="1"/>
  <c r="AE937" i="8" s="1"/>
  <c r="AF937" i="8" s="1"/>
  <c r="Y777" i="8"/>
  <c r="AA777" i="8" s="1"/>
  <c r="AB777" i="8" s="1"/>
  <c r="X777" i="8"/>
  <c r="AC777" i="8" s="1"/>
  <c r="AD777" i="8" s="1"/>
  <c r="AE777" i="8" s="1"/>
  <c r="AF777" i="8" s="1"/>
  <c r="Y829" i="8"/>
  <c r="AA829" i="8" s="1"/>
  <c r="AB829" i="8" s="1"/>
  <c r="X345" i="8"/>
  <c r="AC345" i="8" s="1"/>
  <c r="AD345" i="8" s="1"/>
  <c r="AE345" i="8" s="1"/>
  <c r="AF345" i="8" s="1"/>
  <c r="Y165" i="8"/>
  <c r="AA165" i="8" s="1"/>
  <c r="AB165" i="8" s="1"/>
  <c r="AC964" i="8"/>
  <c r="AD964" i="8" s="1"/>
  <c r="AE964" i="8" s="1"/>
  <c r="AF964" i="8" s="1"/>
  <c r="X636" i="8"/>
  <c r="AC636" i="8" s="1"/>
  <c r="AD636" i="8" s="1"/>
  <c r="AE636" i="8" s="1"/>
  <c r="AF636" i="8" s="1"/>
  <c r="Y717" i="8"/>
  <c r="Y334" i="8"/>
  <c r="AA334" i="8" s="1"/>
  <c r="AB334" i="8" s="1"/>
  <c r="AC334" i="8" s="1"/>
  <c r="AD334" i="8" s="1"/>
  <c r="AE334" i="8" s="1"/>
  <c r="AF334" i="8" s="1"/>
  <c r="AC609" i="8"/>
  <c r="AD609" i="8" s="1"/>
  <c r="AE609" i="8" s="1"/>
  <c r="AF609" i="8" s="1"/>
  <c r="Y976" i="8"/>
  <c r="Y571" i="8"/>
  <c r="Y192" i="8"/>
  <c r="AA192" i="8" s="1"/>
  <c r="AB192" i="8" s="1"/>
  <c r="X626" i="8"/>
  <c r="AC626" i="8" s="1"/>
  <c r="AD626" i="8" s="1"/>
  <c r="AE626" i="8" s="1"/>
  <c r="AF626" i="8" s="1"/>
  <c r="AC877" i="8"/>
  <c r="AD877" i="8" s="1"/>
  <c r="AE877" i="8" s="1"/>
  <c r="AF877" i="8" s="1"/>
  <c r="AC482" i="8"/>
  <c r="AD482" i="8" s="1"/>
  <c r="AE482" i="8" s="1"/>
  <c r="AF482" i="8" s="1"/>
  <c r="AC398" i="8"/>
  <c r="AD398" i="8" s="1"/>
  <c r="AE398" i="8" s="1"/>
  <c r="AF398" i="8" s="1"/>
  <c r="Y401" i="8"/>
  <c r="AA401" i="8" s="1"/>
  <c r="AB401" i="8" s="1"/>
  <c r="AC401" i="8" s="1"/>
  <c r="AD401" i="8" s="1"/>
  <c r="AE401" i="8" s="1"/>
  <c r="AF401" i="8" s="1"/>
  <c r="AA121" i="8"/>
  <c r="AB121" i="8" s="1"/>
  <c r="X963" i="8"/>
  <c r="AC963" i="8" s="1"/>
  <c r="AD963" i="8" s="1"/>
  <c r="AE963" i="8" s="1"/>
  <c r="AF963" i="8" s="1"/>
  <c r="Y948" i="8"/>
  <c r="AA948" i="8" s="1"/>
  <c r="AB948" i="8" s="1"/>
  <c r="AC948" i="8" s="1"/>
  <c r="AD948" i="8" s="1"/>
  <c r="AE948" i="8" s="1"/>
  <c r="AF948" i="8" s="1"/>
  <c r="AC24" i="8"/>
  <c r="AD24" i="8" s="1"/>
  <c r="AE24" i="8" s="1"/>
  <c r="AF24" i="8" s="1"/>
  <c r="Y983" i="8"/>
  <c r="Y561" i="8"/>
  <c r="X488" i="8"/>
  <c r="AC92" i="8"/>
  <c r="AD92" i="8" s="1"/>
  <c r="AE92" i="8" s="1"/>
  <c r="AF92" i="8" s="1"/>
  <c r="AC648" i="8"/>
  <c r="AD648" i="8" s="1"/>
  <c r="AE648" i="8" s="1"/>
  <c r="AF648" i="8" s="1"/>
  <c r="X791" i="8"/>
  <c r="AC791" i="8" s="1"/>
  <c r="AD791" i="8" s="1"/>
  <c r="AE791" i="8" s="1"/>
  <c r="AF791" i="8" s="1"/>
  <c r="AC335" i="8"/>
  <c r="AD335" i="8" s="1"/>
  <c r="AE335" i="8" s="1"/>
  <c r="AF335" i="8" s="1"/>
  <c r="Y63" i="8"/>
  <c r="Y141" i="8"/>
  <c r="Y407" i="8"/>
  <c r="AA407" i="8" s="1"/>
  <c r="AB407" i="8" s="1"/>
  <c r="AC510" i="8"/>
  <c r="AD510" i="8" s="1"/>
  <c r="AE510" i="8" s="1"/>
  <c r="AF510" i="8" s="1"/>
  <c r="Y744" i="8"/>
  <c r="AA744" i="8" s="1"/>
  <c r="AB744" i="8" s="1"/>
  <c r="AC744" i="8" s="1"/>
  <c r="AD744" i="8" s="1"/>
  <c r="AE744" i="8" s="1"/>
  <c r="AF744" i="8" s="1"/>
  <c r="X576" i="8"/>
  <c r="AC576" i="8" s="1"/>
  <c r="AD576" i="8" s="1"/>
  <c r="AE576" i="8" s="1"/>
  <c r="AF576" i="8" s="1"/>
  <c r="X862" i="8"/>
  <c r="AC862" i="8" s="1"/>
  <c r="AD862" i="8" s="1"/>
  <c r="AE862" i="8" s="1"/>
  <c r="AF862" i="8" s="1"/>
  <c r="Y214" i="8"/>
  <c r="AC977" i="8"/>
  <c r="AD977" i="8" s="1"/>
  <c r="AE977" i="8" s="1"/>
  <c r="AF977" i="8" s="1"/>
  <c r="Y42" i="8"/>
  <c r="Y596" i="8"/>
  <c r="X594" i="8"/>
  <c r="X120" i="8"/>
  <c r="AC120" i="8" s="1"/>
  <c r="AD120" i="8" s="1"/>
  <c r="AE120" i="8" s="1"/>
  <c r="AF120" i="8" s="1"/>
  <c r="X20" i="8"/>
  <c r="X478" i="8"/>
  <c r="AC478" i="8" s="1"/>
  <c r="AD478" i="8" s="1"/>
  <c r="AE478" i="8" s="1"/>
  <c r="AF478" i="8" s="1"/>
  <c r="Y890" i="8"/>
  <c r="AA890" i="8" s="1"/>
  <c r="AB890" i="8" s="1"/>
  <c r="X890" i="8"/>
  <c r="AA502" i="8"/>
  <c r="AB502" i="8" s="1"/>
  <c r="Y343" i="8"/>
  <c r="X356" i="8"/>
  <c r="AC356" i="8" s="1"/>
  <c r="AD356" i="8" s="1"/>
  <c r="AE356" i="8" s="1"/>
  <c r="AF356" i="8" s="1"/>
  <c r="X603" i="8"/>
  <c r="AC603" i="8" s="1"/>
  <c r="AD603" i="8" s="1"/>
  <c r="AE603" i="8" s="1"/>
  <c r="AF603" i="8" s="1"/>
  <c r="Y617" i="8"/>
  <c r="AA617" i="8" s="1"/>
  <c r="AB617" i="8" s="1"/>
  <c r="AC503" i="8"/>
  <c r="AD503" i="8" s="1"/>
  <c r="AE503" i="8" s="1"/>
  <c r="AF503" i="8" s="1"/>
  <c r="Y966" i="8"/>
  <c r="AA966" i="8" s="1"/>
  <c r="AB966" i="8" s="1"/>
  <c r="Y359" i="8"/>
  <c r="AA359" i="8" s="1"/>
  <c r="AB359" i="8" s="1"/>
  <c r="AC359" i="8" s="1"/>
  <c r="AD359" i="8" s="1"/>
  <c r="AE359" i="8" s="1"/>
  <c r="AF359" i="8" s="1"/>
  <c r="AC315" i="8"/>
  <c r="AD315" i="8" s="1"/>
  <c r="AE315" i="8" s="1"/>
  <c r="AF315" i="8" s="1"/>
  <c r="Y955" i="8"/>
  <c r="AA955" i="8" s="1"/>
  <c r="AB955" i="8" s="1"/>
  <c r="X677" i="8"/>
  <c r="AC677" i="8" s="1"/>
  <c r="AD677" i="8" s="1"/>
  <c r="AE677" i="8" s="1"/>
  <c r="AF677" i="8" s="1"/>
  <c r="Y529" i="8"/>
  <c r="Y769" i="8"/>
  <c r="AA769" i="8" s="1"/>
  <c r="AB769" i="8" s="1"/>
  <c r="AC769" i="8" s="1"/>
  <c r="AD769" i="8" s="1"/>
  <c r="AE769" i="8" s="1"/>
  <c r="AF769" i="8" s="1"/>
  <c r="Y326" i="8"/>
  <c r="AA326" i="8" s="1"/>
  <c r="AB326" i="8" s="1"/>
  <c r="Y836" i="8"/>
  <c r="Y443" i="8"/>
  <c r="Y207" i="8"/>
  <c r="Y105" i="8"/>
  <c r="X347" i="8"/>
  <c r="AC347" i="8" s="1"/>
  <c r="AD347" i="8" s="1"/>
  <c r="AE347" i="8" s="1"/>
  <c r="AF347" i="8" s="1"/>
  <c r="X288" i="8"/>
  <c r="AC288" i="8" s="1"/>
  <c r="AD288" i="8" s="1"/>
  <c r="AE288" i="8" s="1"/>
  <c r="AF288" i="8" s="1"/>
  <c r="X327" i="8"/>
  <c r="AC327" i="8" s="1"/>
  <c r="AD327" i="8" s="1"/>
  <c r="AE327" i="8" s="1"/>
  <c r="AF327" i="8" s="1"/>
  <c r="Y784" i="8"/>
  <c r="AA784" i="8" s="1"/>
  <c r="AB784" i="8" s="1"/>
  <c r="AC784" i="8" s="1"/>
  <c r="AD784" i="8" s="1"/>
  <c r="AE784" i="8" s="1"/>
  <c r="AF784" i="8" s="1"/>
  <c r="Y26" i="8"/>
  <c r="AA26" i="8" s="1"/>
  <c r="AB26" i="8" s="1"/>
  <c r="AC26" i="8" s="1"/>
  <c r="AD26" i="8" s="1"/>
  <c r="AE26" i="8" s="1"/>
  <c r="AF26" i="8" s="1"/>
  <c r="AC338" i="8"/>
  <c r="AD338" i="8" s="1"/>
  <c r="AE338" i="8" s="1"/>
  <c r="AF338" i="8" s="1"/>
  <c r="X919" i="8"/>
  <c r="X1008" i="8"/>
  <c r="AC1008" i="8" s="1"/>
  <c r="AD1008" i="8" s="1"/>
  <c r="AE1008" i="8" s="1"/>
  <c r="AF1008" i="8" s="1"/>
  <c r="Y298" i="8"/>
  <c r="AA298" i="8" s="1"/>
  <c r="AB298" i="8" s="1"/>
  <c r="AC298" i="8" s="1"/>
  <c r="AD298" i="8" s="1"/>
  <c r="AE298" i="8" s="1"/>
  <c r="AF298" i="8" s="1"/>
  <c r="X778" i="8"/>
  <c r="AA761" i="8"/>
  <c r="AB761" i="8" s="1"/>
  <c r="I10" i="12"/>
  <c r="AA599" i="8"/>
  <c r="AB599" i="8" s="1"/>
  <c r="AC423" i="8"/>
  <c r="AD423" i="8" s="1"/>
  <c r="AE423" i="8" s="1"/>
  <c r="AF423" i="8" s="1"/>
  <c r="AA195" i="8"/>
  <c r="AB195" i="8" s="1"/>
  <c r="AA913" i="8"/>
  <c r="AB913" i="8" s="1"/>
  <c r="AC321" i="8"/>
  <c r="AD321" i="8" s="1"/>
  <c r="AE321" i="8" s="1"/>
  <c r="AF321" i="8" s="1"/>
  <c r="AA620" i="8"/>
  <c r="AB620" i="8" s="1"/>
  <c r="AC574" i="8"/>
  <c r="AD574" i="8" s="1"/>
  <c r="AE574" i="8" s="1"/>
  <c r="AF574" i="8" s="1"/>
  <c r="X631" i="8"/>
  <c r="AA819" i="8"/>
  <c r="AB819" i="8" s="1"/>
  <c r="AC488" i="8"/>
  <c r="AD488" i="8" s="1"/>
  <c r="AE488" i="8" s="1"/>
  <c r="AF488" i="8" s="1"/>
  <c r="AC341" i="8"/>
  <c r="AD341" i="8" s="1"/>
  <c r="AE341" i="8" s="1"/>
  <c r="AF341" i="8" s="1"/>
  <c r="X976" i="8"/>
  <c r="X632" i="8"/>
  <c r="AA430" i="8"/>
  <c r="AB430" i="8" s="1"/>
  <c r="AA391" i="8"/>
  <c r="AB391" i="8" s="1"/>
  <c r="AC391" i="8" s="1"/>
  <c r="AD391" i="8" s="1"/>
  <c r="AE391" i="8" s="1"/>
  <c r="AF391" i="8" s="1"/>
  <c r="X599" i="8"/>
  <c r="AA509" i="8"/>
  <c r="AB509" i="8" s="1"/>
  <c r="AC477" i="8"/>
  <c r="AD477" i="8" s="1"/>
  <c r="AE477" i="8" s="1"/>
  <c r="AF477" i="8" s="1"/>
  <c r="X722" i="8"/>
  <c r="AA348" i="8"/>
  <c r="AB348" i="8" s="1"/>
  <c r="AC492" i="8"/>
  <c r="AD492" i="8" s="1"/>
  <c r="AE492" i="8" s="1"/>
  <c r="AF492" i="8" s="1"/>
  <c r="X380" i="8"/>
  <c r="X875" i="8"/>
  <c r="X606" i="8"/>
  <c r="AA619" i="8"/>
  <c r="AB619" i="8" s="1"/>
  <c r="AC33" i="8"/>
  <c r="AD33" i="8" s="1"/>
  <c r="AE33" i="8" s="1"/>
  <c r="AF33" i="8" s="1"/>
  <c r="Y20" i="8"/>
  <c r="AA20" i="8" s="1"/>
  <c r="AB20" i="8" s="1"/>
  <c r="AC20" i="8" s="1"/>
  <c r="AD20" i="8" s="1"/>
  <c r="AE20" i="8" s="1"/>
  <c r="AF20" i="8" s="1"/>
  <c r="X620" i="8"/>
  <c r="AA596" i="8"/>
  <c r="AB596" i="8" s="1"/>
  <c r="AA443" i="8"/>
  <c r="AB443" i="8" s="1"/>
  <c r="AA813" i="8"/>
  <c r="AB813" i="8" s="1"/>
  <c r="X836" i="8"/>
  <c r="X592" i="8"/>
  <c r="AC592" i="8" s="1"/>
  <c r="AD592" i="8" s="1"/>
  <c r="AE592" i="8" s="1"/>
  <c r="AF592" i="8" s="1"/>
  <c r="AA672" i="8"/>
  <c r="AB672" i="8" s="1"/>
  <c r="X457" i="8"/>
  <c r="AA932" i="8"/>
  <c r="AB932" i="8" s="1"/>
  <c r="AA561" i="8"/>
  <c r="AB561" i="8" s="1"/>
  <c r="AC44" i="8"/>
  <c r="AD44" i="8" s="1"/>
  <c r="AE44" i="8" s="1"/>
  <c r="AF44" i="8" s="1"/>
  <c r="X816" i="8"/>
  <c r="X932" i="8"/>
  <c r="X949" i="8"/>
  <c r="X188" i="8"/>
  <c r="AC46" i="8"/>
  <c r="AD46" i="8" s="1"/>
  <c r="AE46" i="8" s="1"/>
  <c r="AF46" i="8" s="1"/>
  <c r="X202" i="8"/>
  <c r="AC126" i="8"/>
  <c r="AD126" i="8" s="1"/>
  <c r="AE126" i="8" s="1"/>
  <c r="AF126" i="8" s="1"/>
  <c r="AC178" i="8"/>
  <c r="AD178" i="8" s="1"/>
  <c r="AE178" i="8" s="1"/>
  <c r="AF178" i="8" s="1"/>
  <c r="AA214" i="8"/>
  <c r="AB214" i="8" s="1"/>
  <c r="X827" i="8"/>
  <c r="AC827" i="8" s="1"/>
  <c r="AD827" i="8" s="1"/>
  <c r="AE827" i="8" s="1"/>
  <c r="AF827" i="8" s="1"/>
  <c r="AC516" i="8"/>
  <c r="AD516" i="8" s="1"/>
  <c r="AE516" i="8" s="1"/>
  <c r="AF516" i="8" s="1"/>
  <c r="AA941" i="8"/>
  <c r="AB941" i="8" s="1"/>
  <c r="AC707" i="8"/>
  <c r="AD707" i="8" s="1"/>
  <c r="AE707" i="8" s="1"/>
  <c r="AF707" i="8" s="1"/>
  <c r="AC45" i="8"/>
  <c r="AD45" i="8" s="1"/>
  <c r="AE45" i="8" s="1"/>
  <c r="AF45" i="8" s="1"/>
  <c r="AC165" i="8"/>
  <c r="AD165" i="8" s="1"/>
  <c r="AE165" i="8" s="1"/>
  <c r="AF165" i="8" s="1"/>
  <c r="X443" i="8"/>
  <c r="X125" i="8"/>
  <c r="AA976" i="8"/>
  <c r="AB976" i="8" s="1"/>
  <c r="X304" i="8"/>
  <c r="AC304" i="8" s="1"/>
  <c r="AD304" i="8" s="1"/>
  <c r="AE304" i="8" s="1"/>
  <c r="AF304" i="8" s="1"/>
  <c r="AC943" i="8"/>
  <c r="AD943" i="8" s="1"/>
  <c r="AE943" i="8" s="1"/>
  <c r="AF943" i="8" s="1"/>
  <c r="AC972" i="8"/>
  <c r="AD972" i="8" s="1"/>
  <c r="AE972" i="8" s="1"/>
  <c r="AF972" i="8" s="1"/>
  <c r="X348" i="8"/>
  <c r="AC348" i="8" s="1"/>
  <c r="AD348" i="8" s="1"/>
  <c r="AE348" i="8" s="1"/>
  <c r="AF348" i="8" s="1"/>
  <c r="AC919" i="8"/>
  <c r="AD919" i="8" s="1"/>
  <c r="AE919" i="8" s="1"/>
  <c r="AF919" i="8" s="1"/>
  <c r="X614" i="8"/>
  <c r="W169" i="8"/>
  <c r="Y169" i="8" s="1"/>
  <c r="Z169" i="8"/>
  <c r="W72" i="8"/>
  <c r="Z72" i="8"/>
  <c r="W903" i="8"/>
  <c r="Y903" i="8" s="1"/>
  <c r="Z903" i="8"/>
  <c r="V34" i="8"/>
  <c r="M34" i="8"/>
  <c r="W973" i="8"/>
  <c r="Y973" i="8" s="1"/>
  <c r="Z973" i="8"/>
  <c r="V878" i="8"/>
  <c r="M878" i="8"/>
  <c r="V412" i="8"/>
  <c r="M412" i="8"/>
  <c r="Z415" i="8"/>
  <c r="W415" i="8"/>
  <c r="Y415" i="8" s="1"/>
  <c r="AA415" i="8" s="1"/>
  <c r="AB415" i="8" s="1"/>
  <c r="M498" i="8"/>
  <c r="V498" i="8"/>
  <c r="V425" i="8"/>
  <c r="M425" i="8"/>
  <c r="V28" i="8"/>
  <c r="M28" i="8"/>
  <c r="M526" i="8"/>
  <c r="V526" i="8"/>
  <c r="AA294" i="8"/>
  <c r="AB294" i="8" s="1"/>
  <c r="Y971" i="8"/>
  <c r="AA971" i="8" s="1"/>
  <c r="AB971" i="8" s="1"/>
  <c r="X971" i="8"/>
  <c r="AC971" i="8" s="1"/>
  <c r="AD971" i="8" s="1"/>
  <c r="AE971" i="8" s="1"/>
  <c r="AF971" i="8" s="1"/>
  <c r="AA333" i="8"/>
  <c r="AB333" i="8" s="1"/>
  <c r="M735" i="8"/>
  <c r="V735" i="8"/>
  <c r="M30" i="8"/>
  <c r="V30" i="8"/>
  <c r="M390" i="8"/>
  <c r="V390" i="8"/>
  <c r="W253" i="8"/>
  <c r="Y253" i="8" s="1"/>
  <c r="Z253" i="8"/>
  <c r="M204" i="8"/>
  <c r="V204" i="8"/>
  <c r="M81" i="8"/>
  <c r="V81" i="8"/>
  <c r="V637" i="8"/>
  <c r="M637" i="8"/>
  <c r="Z792" i="8"/>
  <c r="W792" i="8"/>
  <c r="Y792" i="8" s="1"/>
  <c r="M736" i="8"/>
  <c r="V736" i="8"/>
  <c r="AA947" i="8"/>
  <c r="AB947" i="8" s="1"/>
  <c r="Z807" i="8"/>
  <c r="W807" i="8"/>
  <c r="Y807" i="8" s="1"/>
  <c r="M826" i="8"/>
  <c r="V826" i="8"/>
  <c r="M615" i="8"/>
  <c r="V615" i="8"/>
  <c r="M323" i="8"/>
  <c r="V323" i="8"/>
  <c r="Z841" i="8"/>
  <c r="W841" i="8"/>
  <c r="Y841" i="8" s="1"/>
  <c r="Z614" i="8"/>
  <c r="W614" i="8"/>
  <c r="Y614" i="8" s="1"/>
  <c r="Z673" i="8"/>
  <c r="W673" i="8"/>
  <c r="Y673" i="8" s="1"/>
  <c r="AA673" i="8" s="1"/>
  <c r="AB673" i="8" s="1"/>
  <c r="W523" i="8"/>
  <c r="Y523" i="8" s="1"/>
  <c r="Z523" i="8"/>
  <c r="M728" i="8"/>
  <c r="V728" i="8"/>
  <c r="V893" i="8"/>
  <c r="M893" i="8"/>
  <c r="M473" i="8"/>
  <c r="V473" i="8"/>
  <c r="M992" i="8"/>
  <c r="V992" i="8"/>
  <c r="Z739" i="8"/>
  <c r="W739" i="8"/>
  <c r="Y739" i="8" s="1"/>
  <c r="AA739" i="8" s="1"/>
  <c r="AB739" i="8" s="1"/>
  <c r="AC317" i="8"/>
  <c r="AD317" i="8" s="1"/>
  <c r="AE317" i="8" s="1"/>
  <c r="AF317" i="8" s="1"/>
  <c r="V1003" i="8"/>
  <c r="M1003" i="8"/>
  <c r="AA816" i="8"/>
  <c r="AB816" i="8" s="1"/>
  <c r="Z185" i="8"/>
  <c r="W185" i="8"/>
  <c r="Y185" i="8" s="1"/>
  <c r="V241" i="8"/>
  <c r="M241" i="8"/>
  <c r="Z424" i="8"/>
  <c r="W424" i="8"/>
  <c r="Y424" i="8" s="1"/>
  <c r="AA424" i="8" s="1"/>
  <c r="AB424" i="8" s="1"/>
  <c r="M814" i="8"/>
  <c r="V814" i="8"/>
  <c r="M958" i="8"/>
  <c r="V958" i="8"/>
  <c r="M377" i="8"/>
  <c r="V377" i="8"/>
  <c r="V447" i="8"/>
  <c r="M447" i="8"/>
  <c r="M718" i="8"/>
  <c r="V718" i="8"/>
  <c r="V137" i="8"/>
  <c r="M137" i="8"/>
  <c r="V742" i="8"/>
  <c r="M742" i="8"/>
  <c r="AA949" i="8"/>
  <c r="AB949" i="8" s="1"/>
  <c r="W481" i="8"/>
  <c r="Z481" i="8"/>
  <c r="Y271" i="8"/>
  <c r="AA271" i="8" s="1"/>
  <c r="AB271" i="8" s="1"/>
  <c r="X271" i="8"/>
  <c r="W76" i="8"/>
  <c r="Y76" i="8" s="1"/>
  <c r="Z76" i="8"/>
  <c r="AC13" i="8"/>
  <c r="AD13" i="8" s="1"/>
  <c r="AE13" i="8" s="1"/>
  <c r="AF13" i="8" s="1"/>
  <c r="M240" i="8"/>
  <c r="V240" i="8"/>
  <c r="X505" i="8"/>
  <c r="AC505" i="8" s="1"/>
  <c r="AD505" i="8" s="1"/>
  <c r="AE505" i="8" s="1"/>
  <c r="AF505" i="8" s="1"/>
  <c r="M543" i="8"/>
  <c r="V543" i="8"/>
  <c r="M939" i="8"/>
  <c r="V939" i="8"/>
  <c r="V740" i="8"/>
  <c r="M740" i="8"/>
  <c r="Z845" i="8"/>
  <c r="W845" i="8"/>
  <c r="Y845" i="8" s="1"/>
  <c r="AA845" i="8" s="1"/>
  <c r="AB845" i="8" s="1"/>
  <c r="M560" i="8"/>
  <c r="V560" i="8"/>
  <c r="M292" i="8"/>
  <c r="V292" i="8"/>
  <c r="V416" i="8"/>
  <c r="M416" i="8"/>
  <c r="V1006" i="8"/>
  <c r="M1006" i="8"/>
  <c r="Z61" i="8"/>
  <c r="W61" i="8"/>
  <c r="J28" i="12"/>
  <c r="J15" i="10" s="1"/>
  <c r="J9" i="12"/>
  <c r="O11" i="11"/>
  <c r="J7" i="10"/>
  <c r="J15" i="12"/>
  <c r="J27" i="12"/>
  <c r="F10" i="5" s="1"/>
  <c r="J8" i="12"/>
  <c r="J22" i="12"/>
  <c r="J11" i="12"/>
  <c r="J12" i="12" s="1"/>
  <c r="P11" i="11"/>
  <c r="O17" i="11"/>
  <c r="K7" i="12"/>
  <c r="J34" i="12"/>
  <c r="F15" i="5" s="1"/>
  <c r="J33" i="12"/>
  <c r="J17" i="12"/>
  <c r="J14" i="10" s="1"/>
  <c r="J16" i="12"/>
  <c r="J13" i="10" s="1"/>
  <c r="Q11" i="11"/>
  <c r="R11" i="11"/>
  <c r="H15" i="2"/>
  <c r="Q19" i="2" s="1"/>
  <c r="F7" i="5"/>
  <c r="V945" i="8"/>
  <c r="M945" i="8"/>
  <c r="M375" i="8"/>
  <c r="V375" i="8"/>
  <c r="V934" i="8"/>
  <c r="M934" i="8"/>
  <c r="M210" i="8"/>
  <c r="V210" i="8"/>
  <c r="AA875" i="8"/>
  <c r="AB875" i="8" s="1"/>
  <c r="V979" i="8"/>
  <c r="M979" i="8"/>
  <c r="V239" i="8"/>
  <c r="M239" i="8"/>
  <c r="AA773" i="8"/>
  <c r="AB773" i="8" s="1"/>
  <c r="Y135" i="8"/>
  <c r="AA135" i="8" s="1"/>
  <c r="AB135" i="8" s="1"/>
  <c r="X135" i="8"/>
  <c r="M114" i="8"/>
  <c r="V114" i="8"/>
  <c r="M886" i="8"/>
  <c r="V886" i="8"/>
  <c r="V420" i="8"/>
  <c r="M420" i="8"/>
  <c r="M23" i="8"/>
  <c r="V23" i="8"/>
  <c r="AC798" i="8"/>
  <c r="AD798" i="8" s="1"/>
  <c r="AE798" i="8" s="1"/>
  <c r="AF798" i="8" s="1"/>
  <c r="Z687" i="8"/>
  <c r="W687" i="8"/>
  <c r="V227" i="8"/>
  <c r="M227" i="8"/>
  <c r="Z136" i="8"/>
  <c r="W136" i="8"/>
  <c r="Y136" i="8" s="1"/>
  <c r="AA136" i="8" s="1"/>
  <c r="AB136" i="8" s="1"/>
  <c r="W995" i="8"/>
  <c r="Z995" i="8"/>
  <c r="Z322" i="8"/>
  <c r="W322" i="8"/>
  <c r="M748" i="8"/>
  <c r="V748" i="8"/>
  <c r="M184" i="8"/>
  <c r="V184" i="8"/>
  <c r="V838" i="8"/>
  <c r="M838" i="8"/>
  <c r="AC286" i="8"/>
  <c r="AD286" i="8" s="1"/>
  <c r="AE286" i="8" s="1"/>
  <c r="AF286" i="8" s="1"/>
  <c r="Z155" i="8"/>
  <c r="W155" i="8"/>
  <c r="Y155" i="8" s="1"/>
  <c r="Z312" i="8"/>
  <c r="W312" i="8"/>
  <c r="AA836" i="8"/>
  <c r="AB836" i="8" s="1"/>
  <c r="M153" i="8"/>
  <c r="V153" i="8"/>
  <c r="AA42" i="8"/>
  <c r="AB42" i="8" s="1"/>
  <c r="V64" i="2"/>
  <c r="Y62" i="2" s="1"/>
  <c r="X52" i="2"/>
  <c r="AB52" i="2" a="1"/>
  <c r="AB52" i="2" s="1"/>
  <c r="V66" i="2"/>
  <c r="AA62" i="2" s="1"/>
  <c r="V65" i="2"/>
  <c r="Z62" i="2" s="1"/>
  <c r="Z504" i="8"/>
  <c r="W504" i="8"/>
  <c r="W747" i="8"/>
  <c r="Z747" i="8"/>
  <c r="AA631" i="8"/>
  <c r="AB631" i="8" s="1"/>
  <c r="M547" i="8"/>
  <c r="V547" i="8"/>
  <c r="M139" i="8"/>
  <c r="V139" i="8"/>
  <c r="M801" i="8"/>
  <c r="V801" i="8"/>
  <c r="V302" i="8"/>
  <c r="M302" i="8"/>
  <c r="V152" i="8"/>
  <c r="M152" i="8"/>
  <c r="W586" i="8"/>
  <c r="Z586" i="8"/>
  <c r="Z818" i="8"/>
  <c r="W818" i="8"/>
  <c r="V318" i="8"/>
  <c r="M318" i="8"/>
  <c r="V933" i="8"/>
  <c r="M933" i="8"/>
  <c r="AA457" i="8"/>
  <c r="AB457" i="8" s="1"/>
  <c r="W968" i="8"/>
  <c r="Y968" i="8" s="1"/>
  <c r="Z968" i="8"/>
  <c r="M272" i="8"/>
  <c r="V272" i="8"/>
  <c r="M212" i="8"/>
  <c r="V212" i="8"/>
  <c r="M60" i="8"/>
  <c r="V60" i="8"/>
  <c r="M104" i="8"/>
  <c r="V104" i="8"/>
  <c r="W782" i="8"/>
  <c r="Y782" i="8" s="1"/>
  <c r="Z782" i="8"/>
  <c r="V458" i="8"/>
  <c r="M458" i="8"/>
  <c r="M837" i="8"/>
  <c r="V837" i="8"/>
  <c r="AC308" i="8"/>
  <c r="AD308" i="8" s="1"/>
  <c r="AE308" i="8" s="1"/>
  <c r="AF308" i="8" s="1"/>
  <c r="M376" i="8"/>
  <c r="V376" i="8"/>
  <c r="V331" i="8"/>
  <c r="M331" i="8"/>
  <c r="M273" i="8"/>
  <c r="V273" i="8"/>
  <c r="M21" i="8"/>
  <c r="V21" i="8"/>
  <c r="C20" i="11"/>
  <c r="J7" i="9"/>
  <c r="G31" i="12"/>
  <c r="D24" i="9"/>
  <c r="C24" i="10"/>
  <c r="H7" i="9"/>
  <c r="X773" i="8"/>
  <c r="W628" i="8"/>
  <c r="Y628" i="8" s="1"/>
  <c r="Z628" i="8"/>
  <c r="V649" i="8"/>
  <c r="M649" i="8"/>
  <c r="M261" i="8"/>
  <c r="V261" i="8"/>
  <c r="M225" i="8"/>
  <c r="V225" i="8"/>
  <c r="Z978" i="8"/>
  <c r="W978" i="8"/>
  <c r="Y978" i="8" s="1"/>
  <c r="M429" i="8"/>
  <c r="V429" i="8"/>
  <c r="M993" i="8"/>
  <c r="V993" i="8"/>
  <c r="M57" i="8"/>
  <c r="V57" i="8"/>
  <c r="M779" i="8"/>
  <c r="V779" i="8"/>
  <c r="Y469" i="8"/>
  <c r="AA469" i="8" s="1"/>
  <c r="AB469" i="8" s="1"/>
  <c r="X469" i="8"/>
  <c r="M604" i="8"/>
  <c r="V604" i="8"/>
  <c r="W123" i="8"/>
  <c r="Y123" i="8" s="1"/>
  <c r="Z123" i="8"/>
  <c r="V803" i="8"/>
  <c r="M803" i="8"/>
  <c r="M985" i="8"/>
  <c r="V985" i="8"/>
  <c r="V551" i="8"/>
  <c r="M551" i="8"/>
  <c r="V417" i="8"/>
  <c r="M417" i="8"/>
  <c r="Z912" i="8"/>
  <c r="W912" i="8"/>
  <c r="Y912" i="8" s="1"/>
  <c r="M965" i="8"/>
  <c r="V965" i="8"/>
  <c r="M183" i="8"/>
  <c r="V183" i="8"/>
  <c r="Z171" i="8"/>
  <c r="W171" i="8"/>
  <c r="Y171" i="8" s="1"/>
  <c r="M676" i="8"/>
  <c r="V676" i="8"/>
  <c r="M466" i="8"/>
  <c r="V466" i="8"/>
  <c r="M75" i="8"/>
  <c r="V75" i="8"/>
  <c r="I18" i="12"/>
  <c r="I19" i="12" s="1"/>
  <c r="I12" i="10"/>
  <c r="M956" i="8"/>
  <c r="V956" i="8"/>
  <c r="M512" i="8"/>
  <c r="V512" i="8"/>
  <c r="Z753" i="8"/>
  <c r="W753" i="8"/>
  <c r="Y753" i="8" s="1"/>
  <c r="M967" i="8"/>
  <c r="V967" i="8"/>
  <c r="Z421" i="8"/>
  <c r="W421" i="8"/>
  <c r="Y421" i="8" s="1"/>
  <c r="AA421" i="8" s="1"/>
  <c r="AB421" i="8" s="1"/>
  <c r="V552" i="8"/>
  <c r="M552" i="8"/>
  <c r="V545" i="8"/>
  <c r="M545" i="8"/>
  <c r="V388" i="8"/>
  <c r="M388" i="8"/>
  <c r="Y874" i="8"/>
  <c r="AA874" i="8" s="1"/>
  <c r="AB874" i="8" s="1"/>
  <c r="X874" i="8"/>
  <c r="V392" i="8"/>
  <c r="M392" i="8"/>
  <c r="M618" i="8"/>
  <c r="V618" i="8"/>
  <c r="M448" i="8"/>
  <c r="V448" i="8"/>
  <c r="V230" i="8"/>
  <c r="M230" i="8"/>
  <c r="Z805" i="8"/>
  <c r="W805" i="8"/>
  <c r="Y805" i="8" s="1"/>
  <c r="Z824" i="8"/>
  <c r="W824" i="8"/>
  <c r="AA84" i="8"/>
  <c r="AB84" i="8" s="1"/>
  <c r="M234" i="8"/>
  <c r="V234" i="8"/>
  <c r="M283" i="8"/>
  <c r="V283" i="8"/>
  <c r="W103" i="8"/>
  <c r="Z103" i="8"/>
  <c r="W785" i="8"/>
  <c r="Z785" i="8"/>
  <c r="Z765" i="8"/>
  <c r="W765" i="8"/>
  <c r="Y765" i="8" s="1"/>
  <c r="M280" i="8"/>
  <c r="V280" i="8"/>
  <c r="M228" i="8"/>
  <c r="V228" i="8"/>
  <c r="M490" i="8"/>
  <c r="V490" i="8"/>
  <c r="M528" i="8"/>
  <c r="V528" i="8"/>
  <c r="M997" i="8"/>
  <c r="V997" i="8"/>
  <c r="M109" i="8"/>
  <c r="V109" i="8"/>
  <c r="M982" i="8"/>
  <c r="V982" i="8"/>
  <c r="V563" i="8"/>
  <c r="M563" i="8"/>
  <c r="W232" i="8"/>
  <c r="Z232" i="8"/>
  <c r="AA220" i="8"/>
  <c r="AB220" i="8" s="1"/>
  <c r="M625" i="8"/>
  <c r="V625" i="8"/>
  <c r="Z605" i="8"/>
  <c r="W605" i="8"/>
  <c r="V727" i="8"/>
  <c r="M727" i="8"/>
  <c r="Z176" i="8"/>
  <c r="W176" i="8"/>
  <c r="W122" i="8"/>
  <c r="Z122" i="8"/>
  <c r="M975" i="8"/>
  <c r="V975" i="8"/>
  <c r="W770" i="8"/>
  <c r="Y770" i="8" s="1"/>
  <c r="Z770" i="8"/>
  <c r="M480" i="8"/>
  <c r="V480" i="8"/>
  <c r="W300" i="8"/>
  <c r="Z300" i="8"/>
  <c r="V361" i="8"/>
  <c r="M361" i="8"/>
  <c r="M277" i="8"/>
  <c r="V277" i="8"/>
  <c r="V14" i="8"/>
  <c r="M14" i="8"/>
  <c r="W87" i="8"/>
  <c r="Y87" i="8" s="1"/>
  <c r="Z87" i="8"/>
  <c r="V291" i="8"/>
  <c r="M291" i="8"/>
  <c r="M840" i="8"/>
  <c r="V840" i="8"/>
  <c r="Z269" i="8"/>
  <c r="W269" i="8"/>
  <c r="Y269" i="8" s="1"/>
  <c r="Z662" i="8"/>
  <c r="W662" i="8"/>
  <c r="V578" i="8"/>
  <c r="M578" i="8"/>
  <c r="V575" i="8"/>
  <c r="M575" i="8"/>
  <c r="Z431" i="8"/>
  <c r="W431" i="8"/>
  <c r="M106" i="8"/>
  <c r="V106" i="8"/>
  <c r="M714" i="8"/>
  <c r="V714" i="8"/>
  <c r="V866" i="8"/>
  <c r="M866" i="8"/>
  <c r="M870" i="8"/>
  <c r="V870" i="8"/>
  <c r="W864" i="8"/>
  <c r="Y864" i="8" s="1"/>
  <c r="Z864" i="8"/>
  <c r="W542" i="8"/>
  <c r="Z542" i="8"/>
  <c r="W780" i="8"/>
  <c r="Y780" i="8" s="1"/>
  <c r="Z780" i="8"/>
  <c r="M729" i="8"/>
  <c r="V729" i="8"/>
  <c r="K16" i="11"/>
  <c r="K18" i="11" s="1"/>
  <c r="W226" i="8"/>
  <c r="Y226" i="8" s="1"/>
  <c r="Z226" i="8"/>
  <c r="V848" i="8"/>
  <c r="M848" i="8"/>
  <c r="W532" i="8"/>
  <c r="Y532" i="8" s="1"/>
  <c r="Z532" i="8"/>
  <c r="M48" i="8"/>
  <c r="V48" i="8"/>
  <c r="Y959" i="8"/>
  <c r="AA959" i="8" s="1"/>
  <c r="AB959" i="8" s="1"/>
  <c r="X959" i="8"/>
  <c r="M260" i="8"/>
  <c r="V260" i="8"/>
  <c r="V275" i="8"/>
  <c r="M275" i="8"/>
  <c r="W682" i="8"/>
  <c r="Y682" i="8" s="1"/>
  <c r="Z682" i="8"/>
  <c r="V427" i="8"/>
  <c r="M427" i="8"/>
  <c r="M704" i="8"/>
  <c r="V704" i="8"/>
  <c r="W274" i="8"/>
  <c r="Y274" i="8" s="1"/>
  <c r="Z274" i="8"/>
  <c r="M471" i="8"/>
  <c r="V471" i="8"/>
  <c r="M290" i="8"/>
  <c r="V290" i="8"/>
  <c r="V960" i="8"/>
  <c r="M960" i="8"/>
  <c r="W124" i="8"/>
  <c r="Z124" i="8"/>
  <c r="M573" i="8"/>
  <c r="V573" i="8"/>
  <c r="M661" i="8"/>
  <c r="V661" i="8"/>
  <c r="V879" i="8"/>
  <c r="M879" i="8"/>
  <c r="M143" i="8"/>
  <c r="V143" i="8"/>
  <c r="M51" i="8"/>
  <c r="V51" i="8"/>
  <c r="M35" i="8"/>
  <c r="V35" i="8"/>
  <c r="Z62" i="8"/>
  <c r="W62" i="8"/>
  <c r="M613" i="8"/>
  <c r="V613" i="8"/>
  <c r="V758" i="8"/>
  <c r="M758" i="8"/>
  <c r="W804" i="8"/>
  <c r="Y804" i="8" s="1"/>
  <c r="Z804" i="8"/>
  <c r="M762" i="8"/>
  <c r="V762" i="8"/>
  <c r="M296" i="8"/>
  <c r="V296" i="8"/>
  <c r="X947" i="8"/>
  <c r="AC947" i="8" s="1"/>
  <c r="AD947" i="8" s="1"/>
  <c r="AE947" i="8" s="1"/>
  <c r="AF947" i="8" s="1"/>
  <c r="G36" i="12"/>
  <c r="G11" i="10" s="1"/>
  <c r="F14" i="11"/>
  <c r="G46" i="12"/>
  <c r="C23" i="11"/>
  <c r="C25" i="10"/>
  <c r="D14" i="11"/>
  <c r="C14" i="11"/>
  <c r="E14" i="11"/>
  <c r="E17" i="2"/>
  <c r="R16" i="2" s="1"/>
  <c r="X913" i="8"/>
  <c r="AC913" i="8" s="1"/>
  <c r="AD913" i="8" s="1"/>
  <c r="AE913" i="8" s="1"/>
  <c r="AF913" i="8" s="1"/>
  <c r="X1009" i="8"/>
  <c r="M246" i="8"/>
  <c r="V246" i="8"/>
  <c r="Z598" i="8"/>
  <c r="W598" i="8"/>
  <c r="Y598" i="8" s="1"/>
  <c r="M278" i="8"/>
  <c r="V278" i="8"/>
  <c r="Z873" i="8"/>
  <c r="W873" i="8"/>
  <c r="Y873" i="8" s="1"/>
  <c r="AA873" i="8" s="1"/>
  <c r="AB873" i="8" s="1"/>
  <c r="V557" i="8"/>
  <c r="M557" i="8"/>
  <c r="V229" i="8"/>
  <c r="M229" i="8"/>
  <c r="Y930" i="8"/>
  <c r="AA930" i="8" s="1"/>
  <c r="AB930" i="8" s="1"/>
  <c r="X930" i="8"/>
  <c r="M222" i="8"/>
  <c r="V222" i="8"/>
  <c r="M221" i="8"/>
  <c r="V221" i="8"/>
  <c r="Z138" i="8"/>
  <c r="W138" i="8"/>
  <c r="Y138" i="8" s="1"/>
  <c r="M389" i="8"/>
  <c r="V389" i="8"/>
  <c r="M833" i="8"/>
  <c r="V833" i="8"/>
  <c r="V518" i="8"/>
  <c r="M518" i="8"/>
  <c r="M438" i="8"/>
  <c r="V438" i="8"/>
  <c r="M981" i="8"/>
  <c r="V981" i="8"/>
  <c r="V66" i="8"/>
  <c r="M66" i="8"/>
  <c r="W655" i="8"/>
  <c r="Y655" i="8" s="1"/>
  <c r="Z655" i="8"/>
  <c r="V32" i="8"/>
  <c r="M32" i="8"/>
  <c r="Z517" i="8"/>
  <c r="W517" i="8"/>
  <c r="V316" i="8"/>
  <c r="M316" i="8"/>
  <c r="W750" i="8"/>
  <c r="Y750" i="8" s="1"/>
  <c r="Z750" i="8"/>
  <c r="M708" i="8"/>
  <c r="V708" i="8"/>
  <c r="Z386" i="8"/>
  <c r="W386" i="8"/>
  <c r="Y386" i="8" s="1"/>
  <c r="AA386" i="8" s="1"/>
  <c r="AB386" i="8" s="1"/>
  <c r="M468" i="8"/>
  <c r="V468" i="8"/>
  <c r="AA508" i="8"/>
  <c r="AB508" i="8" s="1"/>
  <c r="V242" i="8"/>
  <c r="M242" i="8"/>
  <c r="M900" i="8"/>
  <c r="V900" i="8"/>
  <c r="V582" i="8"/>
  <c r="M582" i="8"/>
  <c r="AA583" i="8"/>
  <c r="AB583" i="8" s="1"/>
  <c r="M501" i="8"/>
  <c r="V501" i="8"/>
  <c r="Y928" i="8"/>
  <c r="AA928" i="8" s="1"/>
  <c r="AB928" i="8" s="1"/>
  <c r="X928" i="8"/>
  <c r="V265" i="8"/>
  <c r="M265" i="8"/>
  <c r="M264" i="8"/>
  <c r="V264" i="8"/>
  <c r="W289" i="8"/>
  <c r="Y289" i="8" s="1"/>
  <c r="Z289" i="8"/>
  <c r="X155" i="8"/>
  <c r="M486" i="8"/>
  <c r="V486" i="8"/>
  <c r="Z467" i="8"/>
  <c r="W467" i="8"/>
  <c r="Y467" i="8" s="1"/>
  <c r="M360" i="8"/>
  <c r="V360" i="8"/>
  <c r="Z695" i="8"/>
  <c r="W695" i="8"/>
  <c r="Y695" i="8" s="1"/>
  <c r="AA695" i="8" s="1"/>
  <c r="AB695" i="8" s="1"/>
  <c r="Y622" i="8"/>
  <c r="AA622" i="8" s="1"/>
  <c r="AB622" i="8" s="1"/>
  <c r="X622" i="8"/>
  <c r="AC622" i="8" s="1"/>
  <c r="AD622" i="8" s="1"/>
  <c r="AE622" i="8" s="1"/>
  <c r="AF622" i="8" s="1"/>
  <c r="V581" i="8"/>
  <c r="M581" i="8"/>
  <c r="W538" i="8"/>
  <c r="Z538" i="8"/>
  <c r="W860" i="8"/>
  <c r="Y860" i="8" s="1"/>
  <c r="Z860" i="8"/>
  <c r="M781" i="8"/>
  <c r="V781" i="8"/>
  <c r="V896" i="8"/>
  <c r="M896" i="8"/>
  <c r="V796" i="8"/>
  <c r="M796" i="8"/>
  <c r="V263" i="8"/>
  <c r="M263" i="8"/>
  <c r="Y350" i="8"/>
  <c r="AA350" i="8" s="1"/>
  <c r="AB350" i="8" s="1"/>
  <c r="X350" i="8"/>
  <c r="AA827" i="8"/>
  <c r="AB827" i="8" s="1"/>
  <c r="M612" i="8"/>
  <c r="V612" i="8"/>
  <c r="V572" i="8"/>
  <c r="M572" i="8"/>
  <c r="M1011" i="8"/>
  <c r="V1011" i="8"/>
  <c r="Z251" i="8"/>
  <c r="W251" i="8"/>
  <c r="W37" i="8"/>
  <c r="Z37" i="8"/>
  <c r="M203" i="8"/>
  <c r="V203" i="8"/>
  <c r="V772" i="8"/>
  <c r="M772" i="8"/>
  <c r="D38" i="6"/>
  <c r="AC53" i="2" s="1" a="1"/>
  <c r="AC53" i="2" s="1"/>
  <c r="D28" i="6"/>
  <c r="AA53" i="2" a="1"/>
  <c r="AA53" i="2" s="1"/>
  <c r="W186" i="8"/>
  <c r="Y186" i="8" s="1"/>
  <c r="Z186" i="8"/>
  <c r="V358" i="8"/>
  <c r="M358" i="8"/>
  <c r="W354" i="8"/>
  <c r="Z354" i="8"/>
  <c r="M756" i="8"/>
  <c r="V756" i="8"/>
  <c r="Z506" i="8"/>
  <c r="W506" i="8"/>
  <c r="Y506" i="8" s="1"/>
  <c r="M254" i="8"/>
  <c r="V254" i="8"/>
  <c r="M663" i="8"/>
  <c r="V663" i="8"/>
  <c r="W130" i="8"/>
  <c r="Y130" i="8" s="1"/>
  <c r="Z130" i="8"/>
  <c r="V461" i="8"/>
  <c r="M461" i="8"/>
  <c r="W514" i="8"/>
  <c r="Y514" i="8" s="1"/>
  <c r="Z514" i="8"/>
  <c r="W817" i="8"/>
  <c r="Y817" i="8" s="1"/>
  <c r="Z817" i="8"/>
  <c r="W559" i="8"/>
  <c r="Y559" i="8" s="1"/>
  <c r="Z559" i="8"/>
  <c r="V876" i="8"/>
  <c r="M876" i="8"/>
  <c r="W709" i="8"/>
  <c r="Y709" i="8" s="1"/>
  <c r="Z709" i="8"/>
  <c r="V493" i="8"/>
  <c r="M493" i="8"/>
  <c r="W733" i="8"/>
  <c r="Y733" i="8" s="1"/>
  <c r="Z733" i="8"/>
  <c r="Z59" i="8"/>
  <c r="W59" i="8"/>
  <c r="Y59" i="8" s="1"/>
  <c r="AA59" i="8" s="1"/>
  <c r="AB59" i="8" s="1"/>
  <c r="Z904" i="8"/>
  <c r="W904" i="8"/>
  <c r="Y904" i="8" s="1"/>
  <c r="V989" i="8"/>
  <c r="M989" i="8"/>
  <c r="M303" i="8"/>
  <c r="V303" i="8"/>
  <c r="AA606" i="8"/>
  <c r="AB606" i="8" s="1"/>
  <c r="Z328" i="8"/>
  <c r="W328" i="8"/>
  <c r="Y328" i="8" s="1"/>
  <c r="V921" i="8"/>
  <c r="M921" i="8"/>
  <c r="M988" i="8"/>
  <c r="V988" i="8"/>
  <c r="AC534" i="8"/>
  <c r="AD534" i="8" s="1"/>
  <c r="AE534" i="8" s="1"/>
  <c r="AF534" i="8" s="1"/>
  <c r="X42" i="8"/>
  <c r="M716" i="8"/>
  <c r="V716" i="8"/>
  <c r="M147" i="8"/>
  <c r="V147" i="8"/>
  <c r="AA632" i="8"/>
  <c r="AB632" i="8" s="1"/>
  <c r="X761" i="8"/>
  <c r="G24" i="12"/>
  <c r="G25" i="12" s="1"/>
  <c r="G39" i="12" s="1"/>
  <c r="X983" i="8"/>
  <c r="V607" i="8"/>
  <c r="M607" i="8"/>
  <c r="W40" i="8"/>
  <c r="Y40" i="8" s="1"/>
  <c r="Z40" i="8"/>
  <c r="Y311" i="8"/>
  <c r="AA311" i="8" s="1"/>
  <c r="AB311" i="8" s="1"/>
  <c r="X311" i="8"/>
  <c r="AC311" i="8" s="1"/>
  <c r="AD311" i="8" s="1"/>
  <c r="AE311" i="8" s="1"/>
  <c r="AF311" i="8" s="1"/>
  <c r="M923" i="8"/>
  <c r="V923" i="8"/>
  <c r="V815" i="8"/>
  <c r="M815" i="8"/>
  <c r="W310" i="8"/>
  <c r="Y310" i="8" s="1"/>
  <c r="AA310" i="8" s="1"/>
  <c r="AB310" i="8" s="1"/>
  <c r="Z310" i="8"/>
  <c r="Z549" i="8"/>
  <c r="W549" i="8"/>
  <c r="Y549" i="8" s="1"/>
  <c r="V675" i="8"/>
  <c r="M675" i="8"/>
  <c r="W208" i="8"/>
  <c r="Y208" i="8" s="1"/>
  <c r="Z208" i="8"/>
  <c r="Z164" i="8"/>
  <c r="W164" i="8"/>
  <c r="Y164" i="8" s="1"/>
  <c r="M562" i="8"/>
  <c r="V562" i="8"/>
  <c r="C29" i="6"/>
  <c r="C40" i="6" s="1"/>
  <c r="C39" i="6"/>
  <c r="W85" i="8"/>
  <c r="Z85" i="8"/>
  <c r="M861" i="8"/>
  <c r="V861" i="8"/>
  <c r="M418" i="8"/>
  <c r="V418" i="8"/>
  <c r="V191" i="8"/>
  <c r="M191" i="8"/>
  <c r="V293" i="8"/>
  <c r="M293" i="8"/>
  <c r="V623" i="8"/>
  <c r="M623" i="8"/>
  <c r="W935" i="8"/>
  <c r="Y935" i="8" s="1"/>
  <c r="Z935" i="8"/>
  <c r="V371" i="8"/>
  <c r="M371" i="8"/>
  <c r="M247" i="8"/>
  <c r="V247" i="8"/>
  <c r="W485" i="8"/>
  <c r="Y485" i="8" s="1"/>
  <c r="Z485" i="8"/>
  <c r="M984" i="8"/>
  <c r="V984" i="8"/>
  <c r="M55" i="8"/>
  <c r="V55" i="8"/>
  <c r="M190" i="8"/>
  <c r="V190" i="8"/>
  <c r="V101" i="8"/>
  <c r="M101" i="8"/>
  <c r="Z349" i="8"/>
  <c r="W349" i="8"/>
  <c r="Y349" i="8" s="1"/>
  <c r="Z95" i="8"/>
  <c r="W95" i="8"/>
  <c r="Y95" i="8" s="1"/>
  <c r="W111" i="8"/>
  <c r="Y111" i="8" s="1"/>
  <c r="Z111" i="8"/>
  <c r="AC949" i="8"/>
  <c r="AD949" i="8" s="1"/>
  <c r="AE949" i="8" s="1"/>
  <c r="AF949" i="8" s="1"/>
  <c r="AC457" i="8"/>
  <c r="AD457" i="8" s="1"/>
  <c r="AE457" i="8" s="1"/>
  <c r="AF457" i="8" s="1"/>
  <c r="AC606" i="8"/>
  <c r="AD606" i="8" s="1"/>
  <c r="AE606" i="8" s="1"/>
  <c r="AF606" i="8" s="1"/>
  <c r="M743" i="8"/>
  <c r="V743" i="8"/>
  <c r="M688" i="8"/>
  <c r="V688" i="8"/>
  <c r="V378" i="8"/>
  <c r="M378" i="8"/>
  <c r="Y507" i="8"/>
  <c r="AA507" i="8" s="1"/>
  <c r="AB507" i="8" s="1"/>
  <c r="X507" i="8"/>
  <c r="Z474" i="8"/>
  <c r="W474" i="8"/>
  <c r="Y474" i="8" s="1"/>
  <c r="V938" i="8"/>
  <c r="M938" i="8"/>
  <c r="W920" i="8"/>
  <c r="Y920" i="8" s="1"/>
  <c r="Z920" i="8"/>
  <c r="V444" i="8"/>
  <c r="M444" i="8"/>
  <c r="V452" i="8"/>
  <c r="M452" i="8"/>
  <c r="X654" i="8"/>
  <c r="M794" i="8"/>
  <c r="V794" i="8"/>
  <c r="M49" i="8"/>
  <c r="V49" i="8"/>
  <c r="Z830" i="8"/>
  <c r="W830" i="8"/>
  <c r="Y830" i="8" s="1"/>
  <c r="V685" i="8"/>
  <c r="M685" i="8"/>
  <c r="H23" i="12"/>
  <c r="H29" i="12"/>
  <c r="H30" i="12" s="1"/>
  <c r="H35" i="12"/>
  <c r="H20" i="12"/>
  <c r="H9" i="10" s="1"/>
  <c r="D11" i="5"/>
  <c r="D13" i="5" s="1"/>
  <c r="D16" i="5" s="1"/>
  <c r="D20" i="5" s="1"/>
  <c r="X600" i="8"/>
  <c r="AC600" i="8" s="1"/>
  <c r="AD600" i="8" s="1"/>
  <c r="AE600" i="8" s="1"/>
  <c r="AF600" i="8" s="1"/>
  <c r="M243" i="8"/>
  <c r="V243" i="8"/>
  <c r="V808" i="8"/>
  <c r="M808" i="8"/>
  <c r="W1005" i="8"/>
  <c r="Y1005" i="8" s="1"/>
  <c r="AA1005" i="8" s="1"/>
  <c r="AB1005" i="8" s="1"/>
  <c r="Z1005" i="8"/>
  <c r="V666" i="8"/>
  <c r="M666" i="8"/>
  <c r="V357" i="8"/>
  <c r="M357" i="8"/>
  <c r="M847" i="8"/>
  <c r="V847" i="8"/>
  <c r="M464" i="8"/>
  <c r="V464" i="8"/>
  <c r="M77" i="8"/>
  <c r="V77" i="8"/>
  <c r="W693" i="8"/>
  <c r="Y693" i="8" s="1"/>
  <c r="Z693" i="8"/>
  <c r="M699" i="8"/>
  <c r="V699" i="8"/>
  <c r="V537" i="8"/>
  <c r="M537" i="8"/>
  <c r="V472" i="8"/>
  <c r="M472" i="8"/>
  <c r="M419" i="8"/>
  <c r="V419" i="8"/>
  <c r="X966" i="8"/>
  <c r="Z257" i="8"/>
  <c r="W257" i="8"/>
  <c r="Y257" i="8" s="1"/>
  <c r="AA812" i="8"/>
  <c r="AB812" i="8" s="1"/>
  <c r="M213" i="8"/>
  <c r="V213" i="8"/>
  <c r="W43" i="8"/>
  <c r="Y43" i="8" s="1"/>
  <c r="Z43" i="8"/>
  <c r="Z925" i="8"/>
  <c r="W925" i="8"/>
  <c r="Y925" i="8" s="1"/>
  <c r="E38" i="6"/>
  <c r="E28" i="6"/>
  <c r="V946" i="8"/>
  <c r="M946" i="8"/>
  <c r="M771" i="8"/>
  <c r="V771" i="8"/>
  <c r="V917" i="8"/>
  <c r="M917" i="8"/>
  <c r="M550" i="8"/>
  <c r="V550" i="8"/>
  <c r="M266" i="8"/>
  <c r="V266" i="8"/>
  <c r="AA105" i="8"/>
  <c r="AB105" i="8" s="1"/>
  <c r="M244" i="8"/>
  <c r="V244" i="8"/>
  <c r="M970" i="8"/>
  <c r="V970" i="8"/>
  <c r="Z439" i="8"/>
  <c r="W439" i="8"/>
  <c r="Y439" i="8" s="1"/>
  <c r="V340" i="8"/>
  <c r="M340" i="8"/>
  <c r="Z696" i="8"/>
  <c r="W696" i="8"/>
  <c r="Y696" i="8" s="1"/>
  <c r="V441" i="8"/>
  <c r="M441" i="8"/>
  <c r="V766" i="8"/>
  <c r="M766" i="8"/>
  <c r="M54" i="8"/>
  <c r="V54" i="8"/>
  <c r="Z654" i="8"/>
  <c r="W654" i="8"/>
  <c r="Y654" i="8" s="1"/>
  <c r="Z70" i="8"/>
  <c r="W70" i="8"/>
  <c r="Y70" i="8" s="1"/>
  <c r="V200" i="8"/>
  <c r="M200" i="8"/>
  <c r="X333" i="8"/>
  <c r="AC333" i="8" s="1"/>
  <c r="AD333" i="8" s="1"/>
  <c r="AE333" i="8" s="1"/>
  <c r="AF333" i="8" s="1"/>
  <c r="X459" i="8"/>
  <c r="AC459" i="8" s="1"/>
  <c r="AD459" i="8" s="1"/>
  <c r="AE459" i="8" s="1"/>
  <c r="AF459" i="8" s="1"/>
  <c r="X379" i="8"/>
  <c r="AC379" i="8" s="1"/>
  <c r="AD379" i="8" s="1"/>
  <c r="AE379" i="8" s="1"/>
  <c r="AF379" i="8" s="1"/>
  <c r="V146" i="8"/>
  <c r="M146" i="8"/>
  <c r="Z811" i="8"/>
  <c r="W811" i="8"/>
  <c r="Y811" i="8" s="1"/>
  <c r="W110" i="8"/>
  <c r="Y110" i="8" s="1"/>
  <c r="Z110" i="8"/>
  <c r="M177" i="8"/>
  <c r="V177" i="8"/>
  <c r="V969" i="8"/>
  <c r="M969" i="8"/>
  <c r="M476" i="8"/>
  <c r="V476" i="8"/>
  <c r="AA914" i="8"/>
  <c r="AB914" i="8" s="1"/>
  <c r="W78" i="8"/>
  <c r="Z78" i="8"/>
  <c r="V871" i="8"/>
  <c r="M871" i="8"/>
  <c r="Z515" i="8"/>
  <c r="W515" i="8"/>
  <c r="Y515" i="8" s="1"/>
  <c r="V235" i="8"/>
  <c r="M235" i="8"/>
  <c r="V950" i="8"/>
  <c r="M950" i="8"/>
  <c r="Z39" i="8"/>
  <c r="W39" i="8"/>
  <c r="Y39" i="8" s="1"/>
  <c r="AA128" i="8"/>
  <c r="AB128" i="8" s="1"/>
  <c r="M541" i="8"/>
  <c r="V541" i="8"/>
  <c r="M579" i="8"/>
  <c r="V579" i="8"/>
  <c r="V437" i="8"/>
  <c r="M437" i="8"/>
  <c r="W307" i="8"/>
  <c r="Y307" i="8" s="1"/>
  <c r="Z307" i="8"/>
  <c r="V368" i="8"/>
  <c r="M368" i="8"/>
  <c r="V608" i="8"/>
  <c r="M608" i="8"/>
  <c r="M489" i="8"/>
  <c r="V489" i="8"/>
  <c r="Z182" i="8"/>
  <c r="W182" i="8"/>
  <c r="Y182" i="8" s="1"/>
  <c r="M370" i="8"/>
  <c r="V370" i="8"/>
  <c r="M382" i="8"/>
  <c r="V382" i="8"/>
  <c r="V362" i="8"/>
  <c r="M362" i="8"/>
  <c r="W524" i="8"/>
  <c r="Y524" i="8" s="1"/>
  <c r="Z524" i="8"/>
  <c r="V297" i="8"/>
  <c r="M297" i="8"/>
  <c r="V643" i="8"/>
  <c r="M643" i="8"/>
  <c r="M374" i="8"/>
  <c r="V374" i="8"/>
  <c r="X142" i="8"/>
  <c r="AC142" i="8" s="1"/>
  <c r="AD142" i="8" s="1"/>
  <c r="AE142" i="8" s="1"/>
  <c r="AF142" i="8" s="1"/>
  <c r="X922" i="8"/>
  <c r="AC922" i="8" s="1"/>
  <c r="AD922" i="8" s="1"/>
  <c r="AE922" i="8" s="1"/>
  <c r="AF922" i="8" s="1"/>
  <c r="X402" i="8"/>
  <c r="AC402" i="8" s="1"/>
  <c r="AD402" i="8" s="1"/>
  <c r="AE402" i="8" s="1"/>
  <c r="AF402" i="8" s="1"/>
  <c r="X955" i="8"/>
  <c r="X668" i="8"/>
  <c r="AC668" i="8" s="1"/>
  <c r="AD668" i="8" s="1"/>
  <c r="AE668" i="8" s="1"/>
  <c r="AF668" i="8" s="1"/>
  <c r="X343" i="8"/>
  <c r="Z905" i="8"/>
  <c r="W905" i="8"/>
  <c r="Y905" i="8" s="1"/>
  <c r="W94" i="8"/>
  <c r="Z94" i="8"/>
  <c r="Z680" i="8"/>
  <c r="W680" i="8"/>
  <c r="Y680" i="8" s="1"/>
  <c r="M548" i="8"/>
  <c r="V548" i="8"/>
  <c r="M144" i="8"/>
  <c r="V144" i="8"/>
  <c r="M665" i="8"/>
  <c r="V665" i="8"/>
  <c r="M580" i="8"/>
  <c r="V580" i="8"/>
  <c r="M463" i="8"/>
  <c r="V463" i="8"/>
  <c r="M309" i="8"/>
  <c r="V309" i="8"/>
  <c r="M174" i="8"/>
  <c r="V174" i="8"/>
  <c r="M285" i="8"/>
  <c r="V285" i="8"/>
  <c r="V926" i="8"/>
  <c r="M926" i="8"/>
  <c r="AA313" i="8"/>
  <c r="AB313" i="8" s="1"/>
  <c r="M500" i="8"/>
  <c r="V500" i="8"/>
  <c r="M475" i="8"/>
  <c r="V475" i="8"/>
  <c r="W175" i="8"/>
  <c r="Y175" i="8" s="1"/>
  <c r="Z175" i="8"/>
  <c r="M915" i="8"/>
  <c r="V915" i="8"/>
  <c r="W601" i="8"/>
  <c r="Y601" i="8" s="1"/>
  <c r="Z601" i="8"/>
  <c r="M800" i="8"/>
  <c r="V800" i="8"/>
  <c r="Z387" i="8"/>
  <c r="W387" i="8"/>
  <c r="Y387" i="8" s="1"/>
  <c r="W231" i="8"/>
  <c r="Y231" i="8" s="1"/>
  <c r="Z231" i="8"/>
  <c r="M851" i="8"/>
  <c r="V851" i="8"/>
  <c r="M369" i="8"/>
  <c r="V369" i="8"/>
  <c r="Z689" i="8"/>
  <c r="W689" i="8"/>
  <c r="Y689" i="8" s="1"/>
  <c r="M396" i="8"/>
  <c r="V396" i="8"/>
  <c r="Z553" i="8"/>
  <c r="W553" i="8"/>
  <c r="Y553" i="8" s="1"/>
  <c r="W568" i="8"/>
  <c r="Z568" i="8"/>
  <c r="Z346" i="8"/>
  <c r="W346" i="8"/>
  <c r="Y346" i="8" s="1"/>
  <c r="V657" i="8"/>
  <c r="M657" i="8"/>
  <c r="M775" i="8"/>
  <c r="V775" i="8"/>
  <c r="V820" i="8"/>
  <c r="M820" i="8"/>
  <c r="W544" i="8"/>
  <c r="Y544" i="8" s="1"/>
  <c r="Z544" i="8"/>
  <c r="V994" i="8"/>
  <c r="M994" i="8"/>
  <c r="X619" i="8"/>
  <c r="X430" i="8"/>
  <c r="AC430" i="8" s="1"/>
  <c r="AD430" i="8" s="1"/>
  <c r="AE430" i="8" s="1"/>
  <c r="AF430" i="8" s="1"/>
  <c r="M249" i="8"/>
  <c r="V249" i="8"/>
  <c r="M255" i="8"/>
  <c r="V255" i="8"/>
  <c r="M205" i="8"/>
  <c r="V205" i="8"/>
  <c r="V891" i="8"/>
  <c r="M891" i="8"/>
  <c r="V236" i="8"/>
  <c r="M236" i="8"/>
  <c r="V385" i="8"/>
  <c r="M385" i="8"/>
  <c r="V589" i="8"/>
  <c r="M589" i="8"/>
  <c r="M724" i="8"/>
  <c r="V724" i="8"/>
  <c r="Z456" i="8"/>
  <c r="W456" i="8"/>
  <c r="Y456" i="8" s="1"/>
  <c r="AC90" i="8"/>
  <c r="AD90" i="8" s="1"/>
  <c r="AE90" i="8" s="1"/>
  <c r="AF90" i="8" s="1"/>
  <c r="AA373" i="8"/>
  <c r="AB373" i="8" s="1"/>
  <c r="M554" i="8"/>
  <c r="V554" i="8"/>
  <c r="Z453" i="8"/>
  <c r="W453" i="8"/>
  <c r="Y453" i="8" s="1"/>
  <c r="AC326" i="8"/>
  <c r="AD326" i="8" s="1"/>
  <c r="AE326" i="8" s="1"/>
  <c r="AF326" i="8" s="1"/>
  <c r="M624" i="8"/>
  <c r="V624" i="8"/>
  <c r="M996" i="8"/>
  <c r="V996" i="8"/>
  <c r="X790" i="8"/>
  <c r="AC790" i="8" s="1"/>
  <c r="AD790" i="8" s="1"/>
  <c r="AE790" i="8" s="1"/>
  <c r="AF790" i="8" s="1"/>
  <c r="V363" i="8"/>
  <c r="M363" i="8"/>
  <c r="V284" i="8"/>
  <c r="M284" i="8"/>
  <c r="V929" i="8"/>
  <c r="M929" i="8"/>
  <c r="M365" i="8"/>
  <c r="V365" i="8"/>
  <c r="Z749" i="8"/>
  <c r="W749" i="8"/>
  <c r="Y749" i="8" s="1"/>
  <c r="AA749" i="8" s="1"/>
  <c r="AB749" i="8" s="1"/>
  <c r="V857" i="8"/>
  <c r="M857" i="8"/>
  <c r="W539" i="8"/>
  <c r="Y539" i="8" s="1"/>
  <c r="Z539" i="8"/>
  <c r="V154" i="8"/>
  <c r="M154" i="8"/>
  <c r="X509" i="8"/>
  <c r="AC509" i="8" s="1"/>
  <c r="AD509" i="8" s="1"/>
  <c r="AE509" i="8" s="1"/>
  <c r="AF509" i="8" s="1"/>
  <c r="M89" i="8"/>
  <c r="V89" i="8"/>
  <c r="V759" i="8"/>
  <c r="M759" i="8"/>
  <c r="X313" i="8"/>
  <c r="M73" i="8"/>
  <c r="V73" i="8"/>
  <c r="M117" i="8"/>
  <c r="V117" i="8"/>
  <c r="Y610" i="8"/>
  <c r="AA610" i="8" s="1"/>
  <c r="AB610" i="8" s="1"/>
  <c r="X610" i="8"/>
  <c r="Y194" i="8"/>
  <c r="AA194" i="8" s="1"/>
  <c r="AB194" i="8" s="1"/>
  <c r="X194" i="8"/>
  <c r="AC816" i="8"/>
  <c r="AD816" i="8" s="1"/>
  <c r="AE816" i="8" s="1"/>
  <c r="AF816" i="8" s="1"/>
  <c r="X672" i="8"/>
  <c r="AC672" i="8" s="1"/>
  <c r="AD672" i="8" s="1"/>
  <c r="AE672" i="8" s="1"/>
  <c r="AF672" i="8" s="1"/>
  <c r="X813" i="8"/>
  <c r="AC813" i="8" s="1"/>
  <c r="AD813" i="8" s="1"/>
  <c r="AE813" i="8" s="1"/>
  <c r="AF813" i="8" s="1"/>
  <c r="X679" i="8"/>
  <c r="V525" i="8"/>
  <c r="M525" i="8"/>
  <c r="M157" i="8"/>
  <c r="V157" i="8"/>
  <c r="W336" i="8"/>
  <c r="Y336" i="8" s="1"/>
  <c r="Z336" i="8"/>
  <c r="Z669" i="8"/>
  <c r="W669" i="8"/>
  <c r="M487" i="8"/>
  <c r="V487" i="8"/>
  <c r="V889" i="8"/>
  <c r="M889" i="8"/>
  <c r="AA717" i="8"/>
  <c r="AB717" i="8" s="1"/>
  <c r="W426" i="8"/>
  <c r="Y426" i="8" s="1"/>
  <c r="Z426" i="8"/>
  <c r="AA802" i="8"/>
  <c r="AB802" i="8" s="1"/>
  <c r="M64" i="8"/>
  <c r="V64" i="8"/>
  <c r="Z831" i="8"/>
  <c r="W831" i="8"/>
  <c r="Y831" i="8" s="1"/>
  <c r="M301" i="8"/>
  <c r="V301" i="8"/>
  <c r="V56" i="8"/>
  <c r="M56" i="8"/>
  <c r="M201" i="8"/>
  <c r="V201" i="8"/>
  <c r="W602" i="8"/>
  <c r="Y602" i="8" s="1"/>
  <c r="Z602" i="8"/>
  <c r="Z113" i="8"/>
  <c r="W113" i="8"/>
  <c r="Y113" i="8" s="1"/>
  <c r="M279" i="8"/>
  <c r="V279" i="8"/>
  <c r="Y701" i="8"/>
  <c r="AA701" i="8" s="1"/>
  <c r="AB701" i="8" s="1"/>
  <c r="X701" i="8"/>
  <c r="M16" i="8"/>
  <c r="V16" i="8"/>
  <c r="M577" i="8"/>
  <c r="V577" i="8"/>
  <c r="M218" i="8"/>
  <c r="V218" i="8"/>
  <c r="Y352" i="8"/>
  <c r="AA352" i="8" s="1"/>
  <c r="AB352" i="8" s="1"/>
  <c r="X352" i="8"/>
  <c r="Z752" i="8"/>
  <c r="W752" i="8"/>
  <c r="M692" i="8"/>
  <c r="V692" i="8"/>
  <c r="V835" i="8"/>
  <c r="M835" i="8"/>
  <c r="M888" i="8"/>
  <c r="V888" i="8"/>
  <c r="Z686" i="8"/>
  <c r="W686" i="8"/>
  <c r="Y686" i="8" s="1"/>
  <c r="W694" i="8"/>
  <c r="Y694" i="8" s="1"/>
  <c r="AA694" i="8" s="1"/>
  <c r="AB694" i="8" s="1"/>
  <c r="Z694" i="8"/>
  <c r="X829" i="8"/>
  <c r="AC829" i="8" s="1"/>
  <c r="AD829" i="8" s="1"/>
  <c r="AE829" i="8" s="1"/>
  <c r="AF829" i="8" s="1"/>
  <c r="X508" i="8"/>
  <c r="X373" i="8"/>
  <c r="AC631" i="8"/>
  <c r="AD631" i="8" s="1"/>
  <c r="AE631" i="8" s="1"/>
  <c r="AF631" i="8" s="1"/>
  <c r="X15" i="8"/>
  <c r="AC15" i="8" s="1"/>
  <c r="AD15" i="8" s="1"/>
  <c r="AE15" i="8" s="1"/>
  <c r="AF15" i="8" s="1"/>
  <c r="V479" i="8"/>
  <c r="M479" i="8"/>
  <c r="V998" i="8"/>
  <c r="M998" i="8"/>
  <c r="V823" i="8"/>
  <c r="M823" i="8"/>
  <c r="W789" i="8"/>
  <c r="Y789" i="8" s="1"/>
  <c r="Z789" i="8"/>
  <c r="M706" i="8"/>
  <c r="V706" i="8"/>
  <c r="W372" i="8"/>
  <c r="Y372" i="8" s="1"/>
  <c r="Z372" i="8"/>
  <c r="M422" i="8"/>
  <c r="V422" i="8"/>
  <c r="Z834" i="8"/>
  <c r="W834" i="8"/>
  <c r="Y834" i="8" s="1"/>
  <c r="AA834" i="8" s="1"/>
  <c r="AB834" i="8" s="1"/>
  <c r="Y168" i="8"/>
  <c r="AA168" i="8" s="1"/>
  <c r="AB168" i="8" s="1"/>
  <c r="X168" i="8"/>
  <c r="M97" i="8"/>
  <c r="V97" i="8"/>
  <c r="V484" i="8"/>
  <c r="M484" i="8"/>
  <c r="Z660" i="8"/>
  <c r="W660" i="8"/>
  <c r="Y660" i="8" s="1"/>
  <c r="M189" i="8"/>
  <c r="V189" i="8"/>
  <c r="V839" i="8"/>
  <c r="M839" i="8"/>
  <c r="M112" i="8"/>
  <c r="V112" i="8"/>
  <c r="V776" i="8"/>
  <c r="M776" i="8"/>
  <c r="M678" i="8"/>
  <c r="V678" i="8"/>
  <c r="M145" i="8"/>
  <c r="V145" i="8"/>
  <c r="V788" i="8"/>
  <c r="M788" i="8"/>
  <c r="M690" i="8"/>
  <c r="V690" i="8"/>
  <c r="M638" i="8"/>
  <c r="V638" i="8"/>
  <c r="AA343" i="8"/>
  <c r="AB343" i="8" s="1"/>
  <c r="M170" i="8"/>
  <c r="V170" i="8"/>
  <c r="W885" i="8"/>
  <c r="Y885" i="8" s="1"/>
  <c r="Z885" i="8"/>
  <c r="V700" i="8"/>
  <c r="M700" i="8"/>
  <c r="V511" i="8"/>
  <c r="M511" i="8"/>
  <c r="M460" i="8"/>
  <c r="V460" i="8"/>
  <c r="Z732" i="8"/>
  <c r="W732" i="8"/>
  <c r="Y732" i="8" s="1"/>
  <c r="Z399" i="8"/>
  <c r="W399" i="8"/>
  <c r="Y399" i="8" s="1"/>
  <c r="I13" i="12"/>
  <c r="I8" i="10" s="1"/>
  <c r="V494" i="8"/>
  <c r="M494" i="8"/>
  <c r="Z897" i="8"/>
  <c r="W897" i="8"/>
  <c r="Y897" i="8" s="1"/>
  <c r="M863" i="8"/>
  <c r="V863" i="8"/>
  <c r="V166" i="8"/>
  <c r="M166" i="8"/>
  <c r="Z881" i="8"/>
  <c r="W881" i="8"/>
  <c r="Y881" i="8" s="1"/>
  <c r="V647" i="8"/>
  <c r="M647" i="8"/>
  <c r="V569" i="8"/>
  <c r="M569" i="8"/>
  <c r="W828" i="8"/>
  <c r="Y828" i="8" s="1"/>
  <c r="Z828" i="8"/>
  <c r="V531" i="8"/>
  <c r="M531" i="8"/>
  <c r="V621" i="8"/>
  <c r="M621" i="8"/>
  <c r="M597" i="8"/>
  <c r="V597" i="8"/>
  <c r="V116" i="8"/>
  <c r="M116" i="8"/>
  <c r="M115" i="8"/>
  <c r="V115" i="8"/>
  <c r="V282" i="8"/>
  <c r="M282" i="8"/>
  <c r="Y653" i="8"/>
  <c r="AA653" i="8" s="1"/>
  <c r="AB653" i="8" s="1"/>
  <c r="X653" i="8"/>
  <c r="M258" i="8"/>
  <c r="V258" i="8"/>
  <c r="M627" i="8"/>
  <c r="V627" i="8"/>
  <c r="M721" i="8"/>
  <c r="V721" i="8"/>
  <c r="V233" i="8"/>
  <c r="M233" i="8"/>
  <c r="W691" i="8"/>
  <c r="Y691" i="8" s="1"/>
  <c r="Z691" i="8"/>
  <c r="Z127" i="8"/>
  <c r="W127" i="8"/>
  <c r="Y127" i="8" s="1"/>
  <c r="V806" i="8"/>
  <c r="M806" i="8"/>
  <c r="V522" i="8"/>
  <c r="M522" i="8"/>
  <c r="M844" i="8"/>
  <c r="V844" i="8"/>
  <c r="M215" i="8"/>
  <c r="V215" i="8"/>
  <c r="M162" i="8"/>
  <c r="V162" i="8"/>
  <c r="W132" i="8"/>
  <c r="Y132" i="8" s="1"/>
  <c r="Z132" i="8"/>
  <c r="M832" i="8"/>
  <c r="V832" i="8"/>
  <c r="V238" i="8"/>
  <c r="M238" i="8"/>
  <c r="M825" i="8"/>
  <c r="V825" i="8"/>
  <c r="Z245" i="8"/>
  <c r="W245" i="8"/>
  <c r="Y245" i="8" s="1"/>
  <c r="X802" i="8"/>
  <c r="M810" i="8"/>
  <c r="V810" i="8"/>
  <c r="W849" i="8"/>
  <c r="Z849" i="8"/>
  <c r="V644" i="8"/>
  <c r="M644" i="8"/>
  <c r="Z150" i="8"/>
  <c r="W150" i="8"/>
  <c r="Y150" i="8" s="1"/>
  <c r="Z355" i="8"/>
  <c r="W355" i="8"/>
  <c r="Y355" i="8" s="1"/>
  <c r="V697" i="8"/>
  <c r="M697" i="8"/>
  <c r="M442" i="8"/>
  <c r="V442" i="8"/>
  <c r="Y656" i="8"/>
  <c r="AA656" i="8" s="1"/>
  <c r="AB656" i="8" s="1"/>
  <c r="X656" i="8"/>
  <c r="W940" i="8"/>
  <c r="Y940" i="8" s="1"/>
  <c r="Z940" i="8"/>
  <c r="V642" i="8"/>
  <c r="M642" i="8"/>
  <c r="Z410" i="8"/>
  <c r="W410" i="8"/>
  <c r="Y410" i="8" s="1"/>
  <c r="W593" i="8"/>
  <c r="Y593" i="8" s="1"/>
  <c r="Z593" i="8"/>
  <c r="M630" i="8"/>
  <c r="V630" i="8"/>
  <c r="M741" i="8"/>
  <c r="V741" i="8"/>
  <c r="V880" i="8"/>
  <c r="M880" i="8"/>
  <c r="M1002" i="8"/>
  <c r="V1002" i="8"/>
  <c r="Z980" i="8"/>
  <c r="W980" i="8"/>
  <c r="Y980" i="8" s="1"/>
  <c r="W842" i="8"/>
  <c r="Y842" i="8" s="1"/>
  <c r="AA842" i="8" s="1"/>
  <c r="AB842" i="8" s="1"/>
  <c r="Z842" i="8"/>
  <c r="Z364" i="8"/>
  <c r="W364" i="8"/>
  <c r="J17" i="10"/>
  <c r="J42" i="12"/>
  <c r="J19" i="10" s="1"/>
  <c r="K41" i="12"/>
  <c r="H18" i="2"/>
  <c r="V635" i="8"/>
  <c r="M635" i="8"/>
  <c r="Z404" i="8"/>
  <c r="W404" i="8"/>
  <c r="Y404" i="8" s="1"/>
  <c r="V1007" i="8"/>
  <c r="M1007" i="8"/>
  <c r="V519" i="8"/>
  <c r="M519" i="8"/>
  <c r="W640" i="8"/>
  <c r="Z640" i="8"/>
  <c r="W645" i="8"/>
  <c r="Y645" i="8" s="1"/>
  <c r="Z645" i="8"/>
  <c r="V650" i="8"/>
  <c r="M650" i="8"/>
  <c r="V555" i="8"/>
  <c r="M555" i="8"/>
  <c r="V483" i="8"/>
  <c r="M483" i="8"/>
  <c r="M491" i="8"/>
  <c r="V491" i="8"/>
  <c r="V884" i="8"/>
  <c r="M884" i="8"/>
  <c r="M397" i="8"/>
  <c r="V397" i="8"/>
  <c r="X214" i="8"/>
  <c r="AC836" i="8"/>
  <c r="AD836" i="8" s="1"/>
  <c r="AE836" i="8" s="1"/>
  <c r="AF836" i="8" s="1"/>
  <c r="X892" i="8"/>
  <c r="AC892" i="8" s="1"/>
  <c r="AD892" i="8" s="1"/>
  <c r="AE892" i="8" s="1"/>
  <c r="AF892" i="8" s="1"/>
  <c r="V131" i="8"/>
  <c r="M131" i="8"/>
  <c r="M585" i="8"/>
  <c r="V585" i="8"/>
  <c r="W703" i="8"/>
  <c r="Y703" i="8" s="1"/>
  <c r="Z703" i="8"/>
  <c r="V209" i="8"/>
  <c r="M209" i="8"/>
  <c r="W936" i="8"/>
  <c r="Y936" i="8" s="1"/>
  <c r="AA936" i="8" s="1"/>
  <c r="AB936" i="8" s="1"/>
  <c r="Z936" i="8"/>
  <c r="M588" i="8"/>
  <c r="V588" i="8"/>
  <c r="Z19" i="8"/>
  <c r="W19" i="8"/>
  <c r="AA712" i="8"/>
  <c r="AB712" i="8" s="1"/>
  <c r="V353" i="8"/>
  <c r="M353" i="8"/>
  <c r="V403" i="8"/>
  <c r="M403" i="8"/>
  <c r="M667" i="8"/>
  <c r="V667" i="8"/>
  <c r="M641" i="8"/>
  <c r="V641" i="8"/>
  <c r="X819" i="8"/>
  <c r="AC819" i="8" s="1"/>
  <c r="AD819" i="8" s="1"/>
  <c r="AE819" i="8" s="1"/>
  <c r="AF819" i="8" s="1"/>
  <c r="X617" i="8"/>
  <c r="X105" i="8"/>
  <c r="X502" i="8"/>
  <c r="AC502" i="8" s="1"/>
  <c r="AD502" i="8" s="1"/>
  <c r="AE502" i="8" s="1"/>
  <c r="AF502" i="8" s="1"/>
  <c r="W991" i="8"/>
  <c r="Y991" i="8" s="1"/>
  <c r="Z991" i="8"/>
  <c r="M570" i="8"/>
  <c r="V570" i="8"/>
  <c r="M79" i="8"/>
  <c r="V79" i="8"/>
  <c r="M723" i="8"/>
  <c r="V723" i="8"/>
  <c r="Y951" i="8"/>
  <c r="AA951" i="8" s="1"/>
  <c r="AB951" i="8" s="1"/>
  <c r="X951" i="8"/>
  <c r="W36" i="8"/>
  <c r="Y36" i="8" s="1"/>
  <c r="Z36" i="8"/>
  <c r="M768" i="8"/>
  <c r="V768" i="8"/>
  <c r="X128" i="8"/>
  <c r="X894" i="8"/>
  <c r="AC894" i="8" s="1"/>
  <c r="AD894" i="8" s="1"/>
  <c r="AE894" i="8" s="1"/>
  <c r="AF894" i="8" s="1"/>
  <c r="X121" i="8"/>
  <c r="AC121" i="8" s="1"/>
  <c r="AD121" i="8" s="1"/>
  <c r="AE121" i="8" s="1"/>
  <c r="AF121" i="8" s="1"/>
  <c r="M27" i="8"/>
  <c r="V27" i="8"/>
  <c r="M715" i="8"/>
  <c r="V715" i="8"/>
  <c r="M342" i="8"/>
  <c r="V342" i="8"/>
  <c r="X596" i="8"/>
  <c r="X91" i="8"/>
  <c r="AC91" i="8" s="1"/>
  <c r="AD91" i="8" s="1"/>
  <c r="AE91" i="8" s="1"/>
  <c r="AF91" i="8" s="1"/>
  <c r="V211" i="8"/>
  <c r="M211" i="8"/>
  <c r="V931" i="8"/>
  <c r="M931" i="8"/>
  <c r="V774" i="8"/>
  <c r="M774" i="8"/>
  <c r="W927" i="8"/>
  <c r="Y927" i="8" s="1"/>
  <c r="Z927" i="8"/>
  <c r="W670" i="8"/>
  <c r="Y670" i="8" s="1"/>
  <c r="Z670" i="8"/>
  <c r="V821" i="8"/>
  <c r="M821" i="8"/>
  <c r="W98" i="8"/>
  <c r="Y98" i="8" s="1"/>
  <c r="Z98" i="8"/>
  <c r="M745" i="8"/>
  <c r="V745" i="8"/>
  <c r="Z31" i="8"/>
  <c r="W31" i="8"/>
  <c r="Y31" i="8" s="1"/>
  <c r="M521" i="8"/>
  <c r="V521" i="8"/>
  <c r="M319" i="8"/>
  <c r="V319" i="8"/>
  <c r="M793" i="8"/>
  <c r="V793" i="8"/>
  <c r="X812" i="8"/>
  <c r="M206" i="8"/>
  <c r="V206" i="8"/>
  <c r="Z990" i="8"/>
  <c r="W990" i="8"/>
  <c r="Z436" i="8"/>
  <c r="W436" i="8"/>
  <c r="Y436" i="8" s="1"/>
  <c r="Z961" i="8"/>
  <c r="W961" i="8"/>
  <c r="Y961" i="8" s="1"/>
  <c r="AC118" i="8"/>
  <c r="AD118" i="8" s="1"/>
  <c r="AE118" i="8" s="1"/>
  <c r="AF118" i="8" s="1"/>
  <c r="M846" i="8"/>
  <c r="V846" i="8"/>
  <c r="V320" i="8"/>
  <c r="M320" i="8"/>
  <c r="AA679" i="8"/>
  <c r="AB679" i="8" s="1"/>
  <c r="Z140" i="8"/>
  <c r="W140" i="8"/>
  <c r="M882" i="8"/>
  <c r="V882" i="8"/>
  <c r="M161" i="8"/>
  <c r="V161" i="8"/>
  <c r="M411" i="8"/>
  <c r="V411" i="8"/>
  <c r="M634" i="8"/>
  <c r="V634" i="8"/>
  <c r="Y217" i="8"/>
  <c r="AA217" i="8" s="1"/>
  <c r="AB217" i="8" s="1"/>
  <c r="X217" i="8"/>
  <c r="V306" i="8"/>
  <c r="M306" i="8"/>
  <c r="Y332" i="8"/>
  <c r="AA332" i="8" s="1"/>
  <c r="AB332" i="8" s="1"/>
  <c r="X332" i="8"/>
  <c r="M651" i="8"/>
  <c r="V651" i="8"/>
  <c r="V330" i="8"/>
  <c r="M330" i="8"/>
  <c r="M911" i="8"/>
  <c r="V911" i="8"/>
  <c r="X84" i="8"/>
  <c r="AC84" i="8" s="1"/>
  <c r="AD84" i="8" s="1"/>
  <c r="AE84" i="8" s="1"/>
  <c r="AF84" i="8" s="1"/>
  <c r="M535" i="8"/>
  <c r="V535" i="8"/>
  <c r="V83" i="8"/>
  <c r="M83" i="8"/>
  <c r="AA983" i="8"/>
  <c r="AB983" i="8" s="1"/>
  <c r="M962" i="8"/>
  <c r="V962" i="8"/>
  <c r="W730" i="8"/>
  <c r="Y730" i="8" s="1"/>
  <c r="Z730" i="8"/>
  <c r="M918" i="8"/>
  <c r="V918" i="8"/>
  <c r="Z383" i="8"/>
  <c r="W383" i="8"/>
  <c r="M530" i="8"/>
  <c r="V530" i="8"/>
  <c r="AC594" i="8"/>
  <c r="AD594" i="8" s="1"/>
  <c r="AE594" i="8" s="1"/>
  <c r="AF594" i="8" s="1"/>
  <c r="M595" i="8"/>
  <c r="V595" i="8"/>
  <c r="Z455" i="8"/>
  <c r="W455" i="8"/>
  <c r="Y96" i="8"/>
  <c r="AA96" i="8" s="1"/>
  <c r="AB96" i="8" s="1"/>
  <c r="X96" i="8"/>
  <c r="M119" i="8"/>
  <c r="V119" i="8"/>
  <c r="W69" i="8"/>
  <c r="Y69" i="8" s="1"/>
  <c r="Z69" i="8"/>
  <c r="M237" i="8"/>
  <c r="V237" i="8"/>
  <c r="AC192" i="8"/>
  <c r="AD192" i="8" s="1"/>
  <c r="AE192" i="8" s="1"/>
  <c r="AF192" i="8" s="1"/>
  <c r="V702" i="8"/>
  <c r="M702" i="8"/>
  <c r="V495" i="8"/>
  <c r="M495" i="8"/>
  <c r="Z674" i="8"/>
  <c r="W674" i="8"/>
  <c r="Y674" i="8" s="1"/>
  <c r="Z909" i="8"/>
  <c r="W909" i="8"/>
  <c r="Y909" i="8" s="1"/>
  <c r="AA909" i="8" s="1"/>
  <c r="AB909" i="8" s="1"/>
  <c r="AA125" i="8"/>
  <c r="AB125" i="8" s="1"/>
  <c r="AC125" i="8" s="1"/>
  <c r="AD125" i="8" s="1"/>
  <c r="AE125" i="8" s="1"/>
  <c r="AF125" i="8" s="1"/>
  <c r="V899" i="8"/>
  <c r="M899" i="8"/>
  <c r="M1004" i="8"/>
  <c r="V1004" i="8"/>
  <c r="M726" i="8"/>
  <c r="V726" i="8"/>
  <c r="J18" i="10"/>
  <c r="K43" i="12"/>
  <c r="H19" i="2"/>
  <c r="V558" i="8"/>
  <c r="M558" i="8"/>
  <c r="Y853" i="8"/>
  <c r="AA853" i="8" s="1"/>
  <c r="AB853" i="8" s="1"/>
  <c r="X853" i="8"/>
  <c r="V25" i="8"/>
  <c r="M25" i="8"/>
  <c r="AC167" i="8"/>
  <c r="AD167" i="8" s="1"/>
  <c r="AE167" i="8" s="1"/>
  <c r="AF167" i="8" s="1"/>
  <c r="V276" i="8"/>
  <c r="M276" i="8"/>
  <c r="M250" i="8"/>
  <c r="V250" i="8"/>
  <c r="M698" i="8"/>
  <c r="V698" i="8"/>
  <c r="V786" i="8"/>
  <c r="M786" i="8"/>
  <c r="AA325" i="8"/>
  <c r="AB325" i="8" s="1"/>
  <c r="AC325" i="8" s="1"/>
  <c r="AD325" i="8" s="1"/>
  <c r="AE325" i="8" s="1"/>
  <c r="AF325" i="8" s="1"/>
  <c r="I16" i="10"/>
  <c r="E14" i="5"/>
  <c r="V148" i="8"/>
  <c r="M148" i="8"/>
  <c r="V906" i="8"/>
  <c r="M906" i="8"/>
  <c r="V916" i="8"/>
  <c r="M916" i="8"/>
  <c r="V751" i="8"/>
  <c r="M751" i="8"/>
  <c r="V223" i="8"/>
  <c r="M223" i="8"/>
  <c r="M187" i="8"/>
  <c r="V187" i="8"/>
  <c r="AC944" i="8"/>
  <c r="AD944" i="8" s="1"/>
  <c r="AE944" i="8" s="1"/>
  <c r="AF944" i="8" s="1"/>
  <c r="V533" i="8"/>
  <c r="M533" i="8"/>
  <c r="M513" i="8"/>
  <c r="V513" i="8"/>
  <c r="V281" i="8"/>
  <c r="M281" i="8"/>
  <c r="V957" i="8"/>
  <c r="M957" i="8"/>
  <c r="M172" i="8"/>
  <c r="V172" i="8"/>
  <c r="V405" i="8"/>
  <c r="M405" i="8"/>
  <c r="M986" i="8"/>
  <c r="V986" i="8"/>
  <c r="M219" i="8"/>
  <c r="V219" i="8"/>
  <c r="M107" i="8"/>
  <c r="V107" i="8"/>
  <c r="Z38" i="8"/>
  <c r="W38" i="8"/>
  <c r="V93" i="8"/>
  <c r="M93" i="8"/>
  <c r="Z910" i="8"/>
  <c r="W910" i="8"/>
  <c r="Z248" i="8"/>
  <c r="W248" i="8"/>
  <c r="M151" i="8"/>
  <c r="V151" i="8"/>
  <c r="Z433" i="8"/>
  <c r="W433" i="8"/>
  <c r="AA529" i="8"/>
  <c r="AB529" i="8" s="1"/>
  <c r="AC529" i="8" s="1"/>
  <c r="AD529" i="8" s="1"/>
  <c r="AE529" i="8" s="1"/>
  <c r="AF529" i="8" s="1"/>
  <c r="X561" i="8"/>
  <c r="X207" i="8"/>
  <c r="X712" i="8"/>
  <c r="X63" i="8"/>
  <c r="AC63" i="8" s="1"/>
  <c r="AD63" i="8" s="1"/>
  <c r="AE63" i="8" s="1"/>
  <c r="AF63" i="8" s="1"/>
  <c r="W611" i="8"/>
  <c r="Y611" i="8" s="1"/>
  <c r="Z611" i="8"/>
  <c r="M822" i="8"/>
  <c r="V822" i="8"/>
  <c r="W198" i="8"/>
  <c r="Y198" i="8" s="1"/>
  <c r="Z198" i="8"/>
  <c r="Z497" i="8"/>
  <c r="W497" i="8"/>
  <c r="Y497" i="8" s="1"/>
  <c r="Y887" i="8"/>
  <c r="AA887" i="8" s="1"/>
  <c r="AB887" i="8" s="1"/>
  <c r="X887" i="8"/>
  <c r="W393" i="8"/>
  <c r="Y393" i="8" s="1"/>
  <c r="Z393" i="8"/>
  <c r="M86" i="8"/>
  <c r="V86" i="8"/>
  <c r="M351" i="8"/>
  <c r="V351" i="8"/>
  <c r="W156" i="8"/>
  <c r="Y156" i="8" s="1"/>
  <c r="Z156" i="8"/>
  <c r="V52" i="8"/>
  <c r="M52" i="8"/>
  <c r="AA1009" i="8"/>
  <c r="AB1009" i="8" s="1"/>
  <c r="M565" i="8"/>
  <c r="V565" i="8"/>
  <c r="M711" i="8"/>
  <c r="V711" i="8"/>
  <c r="M787" i="8"/>
  <c r="V787" i="8"/>
  <c r="M540" i="8"/>
  <c r="V540" i="8"/>
  <c r="X914" i="8"/>
  <c r="Z671" i="8"/>
  <c r="W671" i="8"/>
  <c r="Y671" i="8" s="1"/>
  <c r="V1001" i="8"/>
  <c r="M1001" i="8"/>
  <c r="M400" i="8"/>
  <c r="V400" i="8"/>
  <c r="X792" i="8"/>
  <c r="V449" i="8"/>
  <c r="M449" i="8"/>
  <c r="AA141" i="8"/>
  <c r="AB141" i="8" s="1"/>
  <c r="AC141" i="8" s="1"/>
  <c r="AD141" i="8" s="1"/>
  <c r="AE141" i="8" s="1"/>
  <c r="AF141" i="8" s="1"/>
  <c r="M907" i="8"/>
  <c r="V907" i="8"/>
  <c r="M908" i="8"/>
  <c r="V908" i="8"/>
  <c r="V974" i="8"/>
  <c r="M974" i="8"/>
  <c r="V658" i="8"/>
  <c r="M658" i="8"/>
  <c r="Z267" i="8"/>
  <c r="W267" i="8"/>
  <c r="Y267" i="8" s="1"/>
  <c r="V566" i="8"/>
  <c r="M566" i="8"/>
  <c r="W252" i="8"/>
  <c r="Y252" i="8" s="1"/>
  <c r="Z252" i="8"/>
  <c r="Z629" i="8"/>
  <c r="W629" i="8"/>
  <c r="Y629" i="8" s="1"/>
  <c r="AC47" i="8"/>
  <c r="AD47" i="8" s="1"/>
  <c r="AE47" i="8" s="1"/>
  <c r="AF47" i="8" s="1"/>
  <c r="Z224" i="8"/>
  <c r="W224" i="8"/>
  <c r="Y224" i="8" s="1"/>
  <c r="Z1000" i="8"/>
  <c r="W1000" i="8"/>
  <c r="Y1000" i="8" s="1"/>
  <c r="AA1000" i="8" s="1"/>
  <c r="AB1000" i="8" s="1"/>
  <c r="M53" i="8"/>
  <c r="V53" i="8"/>
  <c r="Z855" i="8"/>
  <c r="W855" i="8"/>
  <c r="Y855" i="8" s="1"/>
  <c r="M65" i="8"/>
  <c r="V65" i="8"/>
  <c r="Z305" i="8"/>
  <c r="W305" i="8"/>
  <c r="Y305" i="8" s="1"/>
  <c r="W754" i="8"/>
  <c r="Y754" i="8" s="1"/>
  <c r="Z754" i="8"/>
  <c r="Z536" i="8"/>
  <c r="W536" i="8"/>
  <c r="Y536" i="8" s="1"/>
  <c r="M954" i="8"/>
  <c r="V954" i="8"/>
  <c r="V58" i="8"/>
  <c r="M58" i="8"/>
  <c r="V952" i="8"/>
  <c r="M952" i="8"/>
  <c r="X294" i="8"/>
  <c r="AC294" i="8" s="1"/>
  <c r="AD294" i="8" s="1"/>
  <c r="AE294" i="8" s="1"/>
  <c r="AF294" i="8" s="1"/>
  <c r="W465" i="8"/>
  <c r="Y465" i="8" s="1"/>
  <c r="Z465" i="8"/>
  <c r="W587" i="8"/>
  <c r="Y587" i="8" s="1"/>
  <c r="Z587" i="8"/>
  <c r="M163" i="8"/>
  <c r="V163" i="8"/>
  <c r="Z133" i="8"/>
  <c r="W133" i="8"/>
  <c r="Y133" i="8" s="1"/>
  <c r="Z435" i="8"/>
  <c r="W435" i="8"/>
  <c r="Y435" i="8" s="1"/>
  <c r="M159" i="8"/>
  <c r="V159" i="8"/>
  <c r="AA202" i="8"/>
  <c r="AB202" i="8" s="1"/>
  <c r="V737" i="8"/>
  <c r="M737" i="8"/>
  <c r="AA63" i="8"/>
  <c r="AB63" i="8" s="1"/>
  <c r="M797" i="8"/>
  <c r="V797" i="8"/>
  <c r="AA207" i="8"/>
  <c r="AB207" i="8" s="1"/>
  <c r="V395" i="8"/>
  <c r="M395" i="8"/>
  <c r="Z432" i="8"/>
  <c r="W432" i="8"/>
  <c r="M367" i="8"/>
  <c r="V367" i="8"/>
  <c r="M705" i="8"/>
  <c r="V705" i="8"/>
  <c r="M259" i="8"/>
  <c r="V259" i="8"/>
  <c r="Z197" i="8"/>
  <c r="W197" i="8"/>
  <c r="Y197" i="8" s="1"/>
  <c r="W664" i="8"/>
  <c r="Z664" i="8"/>
  <c r="Z757" i="8"/>
  <c r="W757" i="8"/>
  <c r="W462" i="8"/>
  <c r="Y462" i="8" s="1"/>
  <c r="Z462" i="8"/>
  <c r="Z527" i="8"/>
  <c r="W527" i="8"/>
  <c r="Y527" i="8" s="1"/>
  <c r="M199" i="8"/>
  <c r="V199" i="8"/>
  <c r="Y725" i="8"/>
  <c r="AA725" i="8" s="1"/>
  <c r="AB725" i="8" s="1"/>
  <c r="X725" i="8"/>
  <c r="W384" i="8"/>
  <c r="Y384" i="8" s="1"/>
  <c r="Z384" i="8"/>
  <c r="W88" i="8"/>
  <c r="Y88" i="8" s="1"/>
  <c r="Z88" i="8"/>
  <c r="W68" i="8"/>
  <c r="Y68" i="8" s="1"/>
  <c r="Z68" i="8"/>
  <c r="Z324" i="8"/>
  <c r="W324" i="8"/>
  <c r="Y324" i="8" s="1"/>
  <c r="V268" i="8"/>
  <c r="M268" i="8"/>
  <c r="V158" i="8"/>
  <c r="M158" i="8"/>
  <c r="M99" i="8"/>
  <c r="V99" i="8"/>
  <c r="Z713" i="8"/>
  <c r="W713" i="8"/>
  <c r="M720" i="8"/>
  <c r="V720" i="8"/>
  <c r="AA722" i="8"/>
  <c r="AB722" i="8" s="1"/>
  <c r="V895" i="8"/>
  <c r="M895" i="8"/>
  <c r="X941" i="8"/>
  <c r="AC941" i="8" s="1"/>
  <c r="AD941" i="8" s="1"/>
  <c r="AE941" i="8" s="1"/>
  <c r="AF941" i="8" s="1"/>
  <c r="M180" i="8"/>
  <c r="V180" i="8"/>
  <c r="V446" i="8"/>
  <c r="M446" i="8"/>
  <c r="M584" i="8"/>
  <c r="V584" i="8"/>
  <c r="AA380" i="8"/>
  <c r="AB380" i="8" s="1"/>
  <c r="AC380" i="8" s="1"/>
  <c r="AD380" i="8" s="1"/>
  <c r="AE380" i="8" s="1"/>
  <c r="AF380" i="8" s="1"/>
  <c r="V344" i="8"/>
  <c r="M344" i="8"/>
  <c r="Z746" i="8"/>
  <c r="W746" i="8"/>
  <c r="Y746" i="8" s="1"/>
  <c r="X845" i="8"/>
  <c r="AC845" i="8" s="1"/>
  <c r="AD845" i="8" s="1"/>
  <c r="AE845" i="8" s="1"/>
  <c r="AF845" i="8" s="1"/>
  <c r="M567" i="8"/>
  <c r="V567" i="8"/>
  <c r="Z179" i="8"/>
  <c r="W179" i="8"/>
  <c r="M767" i="8"/>
  <c r="V767" i="8"/>
  <c r="V924" i="8"/>
  <c r="M924" i="8"/>
  <c r="V74" i="8"/>
  <c r="M74" i="8"/>
  <c r="AA778" i="8"/>
  <c r="AB778" i="8" s="1"/>
  <c r="AC778" i="8" s="1"/>
  <c r="AD778" i="8" s="1"/>
  <c r="AE778" i="8" s="1"/>
  <c r="AF778" i="8" s="1"/>
  <c r="W450" i="8"/>
  <c r="Z450" i="8"/>
  <c r="W591" i="8"/>
  <c r="Y591" i="8" s="1"/>
  <c r="Z591" i="8"/>
  <c r="W256" i="8"/>
  <c r="Z256" i="8"/>
  <c r="M616" i="8"/>
  <c r="V616" i="8"/>
  <c r="M852" i="8"/>
  <c r="V852" i="8"/>
  <c r="M414" i="8"/>
  <c r="V414" i="8"/>
  <c r="M381" i="8"/>
  <c r="V381" i="8"/>
  <c r="W764" i="8"/>
  <c r="Y764" i="8" s="1"/>
  <c r="Z764" i="8"/>
  <c r="M763" i="8"/>
  <c r="V763" i="8"/>
  <c r="V262" i="8"/>
  <c r="M262" i="8"/>
  <c r="V196" i="8"/>
  <c r="M196" i="8"/>
  <c r="M71" i="8"/>
  <c r="V71" i="8"/>
  <c r="M987" i="8"/>
  <c r="V987" i="8"/>
  <c r="M760" i="8"/>
  <c r="V760" i="8"/>
  <c r="V80" i="8"/>
  <c r="M80" i="8"/>
  <c r="Z216" i="8"/>
  <c r="W216" i="8"/>
  <c r="M295" i="8"/>
  <c r="V295" i="8"/>
  <c r="M445" i="8"/>
  <c r="V445" i="8"/>
  <c r="AA571" i="8"/>
  <c r="AB571" i="8" s="1"/>
  <c r="AC571" i="8" s="1"/>
  <c r="AD571" i="8" s="1"/>
  <c r="AE571" i="8" s="1"/>
  <c r="AF571" i="8" s="1"/>
  <c r="M902" i="8"/>
  <c r="V902" i="8"/>
  <c r="AC160" i="8"/>
  <c r="AD160" i="8" s="1"/>
  <c r="AE160" i="8" s="1"/>
  <c r="AF160" i="8" s="1"/>
  <c r="Y108" i="8"/>
  <c r="AA108" i="8" s="1"/>
  <c r="AB108" i="8" s="1"/>
  <c r="X108" i="8"/>
  <c r="M681" i="8"/>
  <c r="V681" i="8"/>
  <c r="M783" i="8"/>
  <c r="V783" i="8"/>
  <c r="Z799" i="8"/>
  <c r="W799" i="8"/>
  <c r="Z434" i="8"/>
  <c r="W434" i="8"/>
  <c r="V12" i="8"/>
  <c r="M12" i="8"/>
  <c r="X717" i="8"/>
  <c r="C20" i="5"/>
  <c r="X195" i="8"/>
  <c r="AC195" i="8" s="1"/>
  <c r="AD195" i="8" s="1"/>
  <c r="AE195" i="8" s="1"/>
  <c r="AF195" i="8" s="1"/>
  <c r="M408" i="8"/>
  <c r="V408" i="8"/>
  <c r="M843" i="8"/>
  <c r="V843" i="8"/>
  <c r="M270" i="8"/>
  <c r="V270" i="8"/>
  <c r="M867" i="8"/>
  <c r="V867" i="8"/>
  <c r="Y710" i="8"/>
  <c r="AA710" i="8" s="1"/>
  <c r="AB710" i="8" s="1"/>
  <c r="X710" i="8"/>
  <c r="V337" i="8"/>
  <c r="M337" i="8"/>
  <c r="V953" i="8"/>
  <c r="M953" i="8"/>
  <c r="Z413" i="8"/>
  <c r="W413" i="8"/>
  <c r="V755" i="8"/>
  <c r="M755" i="8"/>
  <c r="Z865" i="8"/>
  <c r="W865" i="8"/>
  <c r="Y865" i="8" s="1"/>
  <c r="M546" i="8"/>
  <c r="V546" i="8"/>
  <c r="M287" i="8"/>
  <c r="V287" i="8"/>
  <c r="V17" i="8"/>
  <c r="M17" i="8"/>
  <c r="Z181" i="8"/>
  <c r="W181" i="8"/>
  <c r="Y181" i="8" s="1"/>
  <c r="M499" i="8"/>
  <c r="V499" i="8"/>
  <c r="V646" i="8"/>
  <c r="M646" i="8"/>
  <c r="X583" i="8"/>
  <c r="AC583" i="8" s="1"/>
  <c r="AD583" i="8" s="1"/>
  <c r="AE583" i="8" s="1"/>
  <c r="AF583" i="8" s="1"/>
  <c r="X220" i="8"/>
  <c r="AC220" i="8" s="1"/>
  <c r="AD220" i="8" s="1"/>
  <c r="AE220" i="8" s="1"/>
  <c r="AF220" i="8" s="1"/>
  <c r="X407" i="8"/>
  <c r="AA485" i="8" l="1"/>
  <c r="AB485" i="8" s="1"/>
  <c r="AA267" i="8"/>
  <c r="AB267" i="8" s="1"/>
  <c r="AA671" i="8"/>
  <c r="AB671" i="8" s="1"/>
  <c r="AC135" i="8"/>
  <c r="AD135" i="8" s="1"/>
  <c r="AE135" i="8" s="1"/>
  <c r="AF135" i="8" s="1"/>
  <c r="AA307" i="8"/>
  <c r="AB307" i="8" s="1"/>
  <c r="AA497" i="8"/>
  <c r="AB497" i="8" s="1"/>
  <c r="AC853" i="8"/>
  <c r="AD853" i="8" s="1"/>
  <c r="AE853" i="8" s="1"/>
  <c r="AF853" i="8" s="1"/>
  <c r="X415" i="8"/>
  <c r="AC415" i="8" s="1"/>
  <c r="AD415" i="8" s="1"/>
  <c r="AE415" i="8" s="1"/>
  <c r="AF415" i="8" s="1"/>
  <c r="AA123" i="8"/>
  <c r="AB123" i="8" s="1"/>
  <c r="AA208" i="8"/>
  <c r="AB208" i="8" s="1"/>
  <c r="AC443" i="8"/>
  <c r="AD443" i="8" s="1"/>
  <c r="AE443" i="8" s="1"/>
  <c r="AF443" i="8" s="1"/>
  <c r="AC890" i="8"/>
  <c r="AD890" i="8" s="1"/>
  <c r="AE890" i="8" s="1"/>
  <c r="AF890" i="8" s="1"/>
  <c r="AC761" i="8"/>
  <c r="AD761" i="8" s="1"/>
  <c r="AE761" i="8" s="1"/>
  <c r="AF761" i="8" s="1"/>
  <c r="AC955" i="8"/>
  <c r="AD955" i="8" s="1"/>
  <c r="AE955" i="8" s="1"/>
  <c r="AF955" i="8" s="1"/>
  <c r="AC214" i="8"/>
  <c r="AD214" i="8" s="1"/>
  <c r="AE214" i="8" s="1"/>
  <c r="AF214" i="8" s="1"/>
  <c r="AC596" i="8"/>
  <c r="AD596" i="8" s="1"/>
  <c r="AE596" i="8" s="1"/>
  <c r="AF596" i="8" s="1"/>
  <c r="AC632" i="8"/>
  <c r="AD632" i="8" s="1"/>
  <c r="AE632" i="8" s="1"/>
  <c r="AF632" i="8" s="1"/>
  <c r="AC617" i="8"/>
  <c r="AD617" i="8" s="1"/>
  <c r="AE617" i="8" s="1"/>
  <c r="AF617" i="8" s="1"/>
  <c r="AC407" i="8"/>
  <c r="AD407" i="8" s="1"/>
  <c r="AE407" i="8" s="1"/>
  <c r="AF407" i="8" s="1"/>
  <c r="X628" i="8"/>
  <c r="X559" i="8"/>
  <c r="AA807" i="8"/>
  <c r="AB807" i="8" s="1"/>
  <c r="AA68" i="8"/>
  <c r="AB68" i="8" s="1"/>
  <c r="J44" i="12"/>
  <c r="X88" i="8"/>
  <c r="AC194" i="8"/>
  <c r="AD194" i="8" s="1"/>
  <c r="AE194" i="8" s="1"/>
  <c r="AF194" i="8" s="1"/>
  <c r="AA346" i="8"/>
  <c r="AB346" i="8" s="1"/>
  <c r="AA817" i="8"/>
  <c r="AB817" i="8" s="1"/>
  <c r="AC202" i="8"/>
  <c r="AD202" i="8" s="1"/>
  <c r="AE202" i="8" s="1"/>
  <c r="AF202" i="8" s="1"/>
  <c r="X789" i="8"/>
  <c r="AA750" i="8"/>
  <c r="AB750" i="8" s="1"/>
  <c r="AA252" i="8"/>
  <c r="AB252" i="8" s="1"/>
  <c r="X336" i="8"/>
  <c r="AA601" i="8"/>
  <c r="AB601" i="8" s="1"/>
  <c r="AC507" i="8"/>
  <c r="AD507" i="8" s="1"/>
  <c r="AE507" i="8" s="1"/>
  <c r="AF507" i="8" s="1"/>
  <c r="AA904" i="8"/>
  <c r="AB904" i="8" s="1"/>
  <c r="AA598" i="8"/>
  <c r="AB598" i="8" s="1"/>
  <c r="AC875" i="8"/>
  <c r="AD875" i="8" s="1"/>
  <c r="AE875" i="8" s="1"/>
  <c r="AF875" i="8" s="1"/>
  <c r="AC217" i="8"/>
  <c r="AD217" i="8" s="1"/>
  <c r="AE217" i="8" s="1"/>
  <c r="AF217" i="8" s="1"/>
  <c r="AA961" i="8"/>
  <c r="AB961" i="8" s="1"/>
  <c r="AA404" i="8"/>
  <c r="AB404" i="8" s="1"/>
  <c r="AA549" i="8"/>
  <c r="AB549" i="8" s="1"/>
  <c r="X497" i="8"/>
  <c r="AC497" i="8" s="1"/>
  <c r="AD497" i="8" s="1"/>
  <c r="AE497" i="8" s="1"/>
  <c r="AF497" i="8" s="1"/>
  <c r="X40" i="8"/>
  <c r="AC976" i="8"/>
  <c r="AD976" i="8" s="1"/>
  <c r="AE976" i="8" s="1"/>
  <c r="AF976" i="8" s="1"/>
  <c r="AA132" i="8"/>
  <c r="AB132" i="8" s="1"/>
  <c r="AA746" i="8"/>
  <c r="AB746" i="8" s="1"/>
  <c r="AA811" i="8"/>
  <c r="AB811" i="8" s="1"/>
  <c r="AA912" i="8"/>
  <c r="AB912" i="8" s="1"/>
  <c r="AC722" i="8"/>
  <c r="AD722" i="8" s="1"/>
  <c r="AE722" i="8" s="1"/>
  <c r="AF722" i="8" s="1"/>
  <c r="AA732" i="8"/>
  <c r="AB732" i="8" s="1"/>
  <c r="AC352" i="8"/>
  <c r="AD352" i="8" s="1"/>
  <c r="AE352" i="8" s="1"/>
  <c r="AF352" i="8" s="1"/>
  <c r="AA689" i="8"/>
  <c r="AB689" i="8" s="1"/>
  <c r="AA865" i="8"/>
  <c r="AB865" i="8" s="1"/>
  <c r="AA410" i="8"/>
  <c r="AB410" i="8" s="1"/>
  <c r="AA655" i="8"/>
  <c r="AB655" i="8" s="1"/>
  <c r="AA709" i="8"/>
  <c r="AB709" i="8" s="1"/>
  <c r="AA881" i="8"/>
  <c r="AB881" i="8" s="1"/>
  <c r="X912" i="8"/>
  <c r="X185" i="8"/>
  <c r="AC717" i="8"/>
  <c r="AD717" i="8" s="1"/>
  <c r="AE717" i="8" s="1"/>
  <c r="AF717" i="8" s="1"/>
  <c r="AA324" i="8"/>
  <c r="AB324" i="8" s="1"/>
  <c r="AA224" i="8"/>
  <c r="AB224" i="8" s="1"/>
  <c r="AC679" i="8"/>
  <c r="AD679" i="8" s="1"/>
  <c r="AE679" i="8" s="1"/>
  <c r="AF679" i="8" s="1"/>
  <c r="X905" i="8"/>
  <c r="AC599" i="8"/>
  <c r="AD599" i="8" s="1"/>
  <c r="AE599" i="8" s="1"/>
  <c r="AF599" i="8" s="1"/>
  <c r="X536" i="8"/>
  <c r="AA372" i="8"/>
  <c r="AB372" i="8" s="1"/>
  <c r="AA387" i="8"/>
  <c r="AB387" i="8" s="1"/>
  <c r="AA95" i="8"/>
  <c r="AB95" i="8" s="1"/>
  <c r="AA164" i="8"/>
  <c r="AB164" i="8" s="1"/>
  <c r="X138" i="8"/>
  <c r="AC620" i="8"/>
  <c r="AD620" i="8" s="1"/>
  <c r="AE620" i="8" s="1"/>
  <c r="AF620" i="8" s="1"/>
  <c r="AA885" i="8"/>
  <c r="AB885" i="8" s="1"/>
  <c r="AA691" i="8"/>
  <c r="AB691" i="8" s="1"/>
  <c r="AA730" i="8"/>
  <c r="AB730" i="8" s="1"/>
  <c r="AA69" i="8"/>
  <c r="AB69" i="8" s="1"/>
  <c r="AC887" i="8"/>
  <c r="AD887" i="8" s="1"/>
  <c r="AE887" i="8" s="1"/>
  <c r="AF887" i="8" s="1"/>
  <c r="X686" i="8"/>
  <c r="AA940" i="8"/>
  <c r="AB940" i="8" s="1"/>
  <c r="AC373" i="8"/>
  <c r="AD373" i="8" s="1"/>
  <c r="AE373" i="8" s="1"/>
  <c r="AF373" i="8" s="1"/>
  <c r="AC42" i="8"/>
  <c r="AD42" i="8" s="1"/>
  <c r="AE42" i="8" s="1"/>
  <c r="AF42" i="8" s="1"/>
  <c r="AA733" i="8"/>
  <c r="AB733" i="8" s="1"/>
  <c r="X515" i="8"/>
  <c r="X524" i="8"/>
  <c r="AA593" i="8"/>
  <c r="AB593" i="8" s="1"/>
  <c r="X226" i="8"/>
  <c r="AC188" i="8"/>
  <c r="AD188" i="8" s="1"/>
  <c r="AE188" i="8" s="1"/>
  <c r="AF188" i="8" s="1"/>
  <c r="AA88" i="8"/>
  <c r="AB88" i="8" s="1"/>
  <c r="AC656" i="8"/>
  <c r="AD656" i="8" s="1"/>
  <c r="AE656" i="8" s="1"/>
  <c r="AF656" i="8" s="1"/>
  <c r="AA245" i="8"/>
  <c r="AB245" i="8" s="1"/>
  <c r="X439" i="8"/>
  <c r="AA524" i="8"/>
  <c r="AB524" i="8" s="1"/>
  <c r="X865" i="8"/>
  <c r="AC959" i="8"/>
  <c r="AD959" i="8" s="1"/>
  <c r="AE959" i="8" s="1"/>
  <c r="AF959" i="8" s="1"/>
  <c r="AA770" i="8"/>
  <c r="AB770" i="8" s="1"/>
  <c r="AA782" i="8"/>
  <c r="AB782" i="8" s="1"/>
  <c r="X754" i="8"/>
  <c r="X435" i="8"/>
  <c r="AC712" i="8"/>
  <c r="AD712" i="8" s="1"/>
  <c r="AE712" i="8" s="1"/>
  <c r="AF712" i="8" s="1"/>
  <c r="AA31" i="8"/>
  <c r="AB31" i="8" s="1"/>
  <c r="AA680" i="8"/>
  <c r="AB680" i="8" s="1"/>
  <c r="AA925" i="8"/>
  <c r="AB925" i="8" s="1"/>
  <c r="AC930" i="8"/>
  <c r="AD930" i="8" s="1"/>
  <c r="AE930" i="8" s="1"/>
  <c r="AF930" i="8" s="1"/>
  <c r="X95" i="8"/>
  <c r="X691" i="8"/>
  <c r="AA289" i="8"/>
  <c r="AB289" i="8" s="1"/>
  <c r="X328" i="8"/>
  <c r="AA860" i="8"/>
  <c r="AB860" i="8" s="1"/>
  <c r="AA169" i="8"/>
  <c r="AB169" i="8" s="1"/>
  <c r="X474" i="8"/>
  <c r="AC561" i="8"/>
  <c r="AD561" i="8" s="1"/>
  <c r="AE561" i="8" s="1"/>
  <c r="AF561" i="8" s="1"/>
  <c r="X730" i="8"/>
  <c r="AC730" i="8" s="1"/>
  <c r="AD730" i="8" s="1"/>
  <c r="AE730" i="8" s="1"/>
  <c r="AF730" i="8" s="1"/>
  <c r="AA654" i="8"/>
  <c r="AB654" i="8" s="1"/>
  <c r="AC654" i="8" s="1"/>
  <c r="AD654" i="8" s="1"/>
  <c r="AE654" i="8" s="1"/>
  <c r="AF654" i="8" s="1"/>
  <c r="X164" i="8"/>
  <c r="AC932" i="8"/>
  <c r="AD932" i="8" s="1"/>
  <c r="AE932" i="8" s="1"/>
  <c r="AF932" i="8" s="1"/>
  <c r="AA150" i="8"/>
  <c r="AB150" i="8" s="1"/>
  <c r="AC610" i="8"/>
  <c r="AD610" i="8" s="1"/>
  <c r="AE610" i="8" s="1"/>
  <c r="AF610" i="8" s="1"/>
  <c r="X257" i="8"/>
  <c r="X349" i="8"/>
  <c r="X150" i="8"/>
  <c r="X709" i="8"/>
  <c r="AC928" i="8"/>
  <c r="AD928" i="8" s="1"/>
  <c r="AE928" i="8" s="1"/>
  <c r="AF928" i="8" s="1"/>
  <c r="AA226" i="8"/>
  <c r="AB226" i="8" s="1"/>
  <c r="X127" i="8"/>
  <c r="X694" i="8"/>
  <c r="AC694" i="8" s="1"/>
  <c r="AD694" i="8" s="1"/>
  <c r="AE694" i="8" s="1"/>
  <c r="AF694" i="8" s="1"/>
  <c r="X156" i="8"/>
  <c r="X830" i="8"/>
  <c r="X69" i="8"/>
  <c r="X384" i="8"/>
  <c r="X739" i="8"/>
  <c r="AC739" i="8" s="1"/>
  <c r="AD739" i="8" s="1"/>
  <c r="AE739" i="8" s="1"/>
  <c r="AF739" i="8" s="1"/>
  <c r="X598" i="8"/>
  <c r="AC914" i="8"/>
  <c r="AD914" i="8" s="1"/>
  <c r="AE914" i="8" s="1"/>
  <c r="AF914" i="8" s="1"/>
  <c r="AA399" i="8"/>
  <c r="AB399" i="8" s="1"/>
  <c r="AA602" i="8"/>
  <c r="AB602" i="8" s="1"/>
  <c r="X111" i="8"/>
  <c r="AA674" i="8"/>
  <c r="AB674" i="8" s="1"/>
  <c r="X372" i="8"/>
  <c r="AC812" i="8"/>
  <c r="AD812" i="8" s="1"/>
  <c r="AE812" i="8" s="1"/>
  <c r="AF812" i="8" s="1"/>
  <c r="AC619" i="8"/>
  <c r="AD619" i="8" s="1"/>
  <c r="AE619" i="8" s="1"/>
  <c r="AF619" i="8" s="1"/>
  <c r="AA175" i="8"/>
  <c r="AB175" i="8" s="1"/>
  <c r="AA682" i="8"/>
  <c r="AB682" i="8" s="1"/>
  <c r="X629" i="8"/>
  <c r="J10" i="12"/>
  <c r="X198" i="8"/>
  <c r="X831" i="8"/>
  <c r="X404" i="8"/>
  <c r="X514" i="8"/>
  <c r="AA198" i="8"/>
  <c r="AB198" i="8" s="1"/>
  <c r="X355" i="8"/>
  <c r="AC653" i="8"/>
  <c r="AD653" i="8" s="1"/>
  <c r="AE653" i="8" s="1"/>
  <c r="AF653" i="8" s="1"/>
  <c r="AA336" i="8"/>
  <c r="AB336" i="8" s="1"/>
  <c r="AA696" i="8"/>
  <c r="AB696" i="8" s="1"/>
  <c r="AA804" i="8"/>
  <c r="AB804" i="8" s="1"/>
  <c r="AA780" i="8"/>
  <c r="AB780" i="8" s="1"/>
  <c r="AA185" i="8"/>
  <c r="AB185" i="8" s="1"/>
  <c r="AC185" i="8" s="1"/>
  <c r="AD185" i="8" s="1"/>
  <c r="AE185" i="8" s="1"/>
  <c r="AF185" i="8" s="1"/>
  <c r="X307" i="8"/>
  <c r="AC307" i="8" s="1"/>
  <c r="AD307" i="8" s="1"/>
  <c r="AE307" i="8" s="1"/>
  <c r="AF307" i="8" s="1"/>
  <c r="X197" i="8"/>
  <c r="X233" i="8"/>
  <c r="J13" i="12"/>
  <c r="J8" i="10" s="1"/>
  <c r="W351" i="8"/>
  <c r="Y351" i="8" s="1"/>
  <c r="Z351" i="8"/>
  <c r="Z638" i="8"/>
  <c r="W638" i="8"/>
  <c r="Y638" i="8" s="1"/>
  <c r="Z569" i="8"/>
  <c r="W569" i="8"/>
  <c r="Y569" i="8" s="1"/>
  <c r="AA569" i="8" s="1"/>
  <c r="AB569" i="8" s="1"/>
  <c r="Y799" i="8"/>
  <c r="AA799" i="8" s="1"/>
  <c r="AB799" i="8" s="1"/>
  <c r="X799" i="8"/>
  <c r="W763" i="8"/>
  <c r="Y763" i="8" s="1"/>
  <c r="Z763" i="8"/>
  <c r="Z513" i="8"/>
  <c r="W513" i="8"/>
  <c r="Y513" i="8" s="1"/>
  <c r="AA513" i="8" s="1"/>
  <c r="AB513" i="8" s="1"/>
  <c r="W80" i="8"/>
  <c r="Y80" i="8" s="1"/>
  <c r="Z80" i="8"/>
  <c r="Z806" i="8"/>
  <c r="W806" i="8"/>
  <c r="W422" i="8"/>
  <c r="Y422" i="8" s="1"/>
  <c r="Z422" i="8"/>
  <c r="Y669" i="8"/>
  <c r="AA669" i="8" s="1"/>
  <c r="AB669" i="8" s="1"/>
  <c r="X669" i="8"/>
  <c r="W929" i="8"/>
  <c r="Y929" i="8" s="1"/>
  <c r="Z929" i="8"/>
  <c r="Z988" i="8"/>
  <c r="W988" i="8"/>
  <c r="Y988" i="8" s="1"/>
  <c r="Z254" i="8"/>
  <c r="W254" i="8"/>
  <c r="Y254" i="8" s="1"/>
  <c r="Z203" i="8"/>
  <c r="W203" i="8"/>
  <c r="Y203" i="8" s="1"/>
  <c r="Z360" i="8"/>
  <c r="W360" i="8"/>
  <c r="Y360" i="8" s="1"/>
  <c r="Y517" i="8"/>
  <c r="AA517" i="8" s="1"/>
  <c r="AB517" i="8" s="1"/>
  <c r="X517" i="8"/>
  <c r="Z704" i="8"/>
  <c r="W704" i="8"/>
  <c r="Y704" i="8" s="1"/>
  <c r="Z714" i="8"/>
  <c r="W714" i="8"/>
  <c r="Y714" i="8" s="1"/>
  <c r="AA714" i="8" s="1"/>
  <c r="AB714" i="8" s="1"/>
  <c r="X426" i="8"/>
  <c r="W649" i="8"/>
  <c r="Y649" i="8" s="1"/>
  <c r="AA649" i="8" s="1"/>
  <c r="AB649" i="8" s="1"/>
  <c r="Z649" i="8"/>
  <c r="Z376" i="8"/>
  <c r="W376" i="8"/>
  <c r="Y376" i="8" s="1"/>
  <c r="AA376" i="8" s="1"/>
  <c r="AB376" i="8" s="1"/>
  <c r="W139" i="8"/>
  <c r="Z139" i="8"/>
  <c r="W979" i="8"/>
  <c r="Z979" i="8"/>
  <c r="X549" i="8"/>
  <c r="AC549" i="8" s="1"/>
  <c r="AD549" i="8" s="1"/>
  <c r="AE549" i="8" s="1"/>
  <c r="AF549" i="8" s="1"/>
  <c r="W953" i="8"/>
  <c r="Y953" i="8" s="1"/>
  <c r="Z953" i="8"/>
  <c r="Y179" i="8"/>
  <c r="AA179" i="8" s="1"/>
  <c r="AB179" i="8" s="1"/>
  <c r="X179" i="8"/>
  <c r="W259" i="8"/>
  <c r="Z259" i="8"/>
  <c r="AA435" i="8"/>
  <c r="AB435" i="8" s="1"/>
  <c r="Z751" i="8"/>
  <c r="W751" i="8"/>
  <c r="Y751" i="8" s="1"/>
  <c r="Z1004" i="8"/>
  <c r="W1004" i="8"/>
  <c r="AC332" i="8"/>
  <c r="AD332" i="8" s="1"/>
  <c r="AE332" i="8" s="1"/>
  <c r="AF332" i="8" s="1"/>
  <c r="Z320" i="8"/>
  <c r="W320" i="8"/>
  <c r="Y320" i="8" s="1"/>
  <c r="AA320" i="8" s="1"/>
  <c r="AB320" i="8" s="1"/>
  <c r="Z319" i="8"/>
  <c r="W319" i="8"/>
  <c r="Y319" i="8" s="1"/>
  <c r="AA319" i="8" s="1"/>
  <c r="AB319" i="8" s="1"/>
  <c r="W931" i="8"/>
  <c r="Z931" i="8"/>
  <c r="W768" i="8"/>
  <c r="Y768" i="8" s="1"/>
  <c r="Z768" i="8"/>
  <c r="X36" i="8"/>
  <c r="Z555" i="8"/>
  <c r="W555" i="8"/>
  <c r="Y555" i="8" s="1"/>
  <c r="AA897" i="8"/>
  <c r="AB897" i="8" s="1"/>
  <c r="W706" i="8"/>
  <c r="Z706" i="8"/>
  <c r="AA686" i="8"/>
  <c r="AB686" i="8" s="1"/>
  <c r="Z577" i="8"/>
  <c r="W577" i="8"/>
  <c r="AA831" i="8"/>
  <c r="AB831" i="8" s="1"/>
  <c r="W363" i="8"/>
  <c r="Z363" i="8"/>
  <c r="Z724" i="8"/>
  <c r="W724" i="8"/>
  <c r="AA553" i="8"/>
  <c r="AB553" i="8" s="1"/>
  <c r="W309" i="8"/>
  <c r="Z309" i="8"/>
  <c r="W340" i="8"/>
  <c r="Z340" i="8"/>
  <c r="Z946" i="8"/>
  <c r="W946" i="8"/>
  <c r="W666" i="8"/>
  <c r="Z666" i="8"/>
  <c r="X208" i="8"/>
  <c r="AC208" i="8" s="1"/>
  <c r="AD208" i="8" s="1"/>
  <c r="AE208" i="8" s="1"/>
  <c r="AF208" i="8" s="1"/>
  <c r="AA349" i="8"/>
  <c r="AB349" i="8" s="1"/>
  <c r="Z623" i="8"/>
  <c r="W623" i="8"/>
  <c r="Y623" i="8" s="1"/>
  <c r="Z607" i="8"/>
  <c r="W607" i="8"/>
  <c r="W756" i="8"/>
  <c r="Y756" i="8" s="1"/>
  <c r="Z756" i="8"/>
  <c r="Z486" i="8"/>
  <c r="W486" i="8"/>
  <c r="Y486" i="8" s="1"/>
  <c r="AA138" i="8"/>
  <c r="AB138" i="8" s="1"/>
  <c r="W661" i="8"/>
  <c r="Y661" i="8" s="1"/>
  <c r="Z661" i="8"/>
  <c r="W417" i="8"/>
  <c r="Z417" i="8"/>
  <c r="W779" i="8"/>
  <c r="Z779" i="8"/>
  <c r="AC773" i="8"/>
  <c r="AD773" i="8" s="1"/>
  <c r="AE773" i="8" s="1"/>
  <c r="AF773" i="8" s="1"/>
  <c r="Z837" i="8"/>
  <c r="W837" i="8"/>
  <c r="Y837" i="8" s="1"/>
  <c r="Z838" i="8"/>
  <c r="W838" i="8"/>
  <c r="W210" i="8"/>
  <c r="Z210" i="8"/>
  <c r="X765" i="8"/>
  <c r="AA614" i="8"/>
  <c r="AB614" i="8" s="1"/>
  <c r="AC614" i="8" s="1"/>
  <c r="AD614" i="8" s="1"/>
  <c r="AE614" i="8" s="1"/>
  <c r="AF614" i="8" s="1"/>
  <c r="AA792" i="8"/>
  <c r="AB792" i="8" s="1"/>
  <c r="Z412" i="8"/>
  <c r="W412" i="8"/>
  <c r="X991" i="8"/>
  <c r="X393" i="8"/>
  <c r="X935" i="8"/>
  <c r="X110" i="8"/>
  <c r="Z775" i="8"/>
  <c r="W775" i="8"/>
  <c r="I14" i="11"/>
  <c r="G14" i="11"/>
  <c r="H36" i="12"/>
  <c r="H11" i="10" s="1"/>
  <c r="H14" i="11"/>
  <c r="G23" i="11"/>
  <c r="J14" i="11"/>
  <c r="F17" i="2"/>
  <c r="R17" i="2" s="1"/>
  <c r="X988" i="8"/>
  <c r="Z512" i="8"/>
  <c r="W512" i="8"/>
  <c r="Y512" i="8" s="1"/>
  <c r="Z700" i="8"/>
  <c r="W700" i="8"/>
  <c r="Z685" i="8"/>
  <c r="W685" i="8"/>
  <c r="X978" i="8"/>
  <c r="W499" i="8"/>
  <c r="Z499" i="8"/>
  <c r="Z899" i="8"/>
  <c r="W899" i="8"/>
  <c r="W119" i="8"/>
  <c r="Y119" i="8" s="1"/>
  <c r="AA119" i="8" s="1"/>
  <c r="AB119" i="8" s="1"/>
  <c r="Z119" i="8"/>
  <c r="K17" i="10"/>
  <c r="K42" i="12"/>
  <c r="K19" i="10" s="1"/>
  <c r="I18" i="2"/>
  <c r="Z630" i="8"/>
  <c r="W630" i="8"/>
  <c r="Z597" i="8"/>
  <c r="W597" i="8"/>
  <c r="Z170" i="8"/>
  <c r="W170" i="8"/>
  <c r="Z157" i="8"/>
  <c r="W157" i="8"/>
  <c r="Y157" i="8" s="1"/>
  <c r="AA157" i="8" s="1"/>
  <c r="AB157" i="8" s="1"/>
  <c r="Z589" i="8"/>
  <c r="W589" i="8"/>
  <c r="Y589" i="8" s="1"/>
  <c r="W915" i="8"/>
  <c r="Y915" i="8" s="1"/>
  <c r="Z915" i="8"/>
  <c r="AC343" i="8"/>
  <c r="AD343" i="8" s="1"/>
  <c r="AE343" i="8" s="1"/>
  <c r="AF343" i="8" s="1"/>
  <c r="W362" i="8"/>
  <c r="Y362" i="8" s="1"/>
  <c r="AA362" i="8" s="1"/>
  <c r="AB362" i="8" s="1"/>
  <c r="Z362" i="8"/>
  <c r="Z437" i="8"/>
  <c r="W437" i="8"/>
  <c r="Z200" i="8"/>
  <c r="W200" i="8"/>
  <c r="Z419" i="8"/>
  <c r="W419" i="8"/>
  <c r="X623" i="8"/>
  <c r="Z242" i="8"/>
  <c r="W242" i="8"/>
  <c r="Y242" i="8" s="1"/>
  <c r="Z246" i="8"/>
  <c r="W246" i="8"/>
  <c r="Y246" i="8" s="1"/>
  <c r="Z575" i="8"/>
  <c r="W575" i="8"/>
  <c r="Z277" i="8"/>
  <c r="W277" i="8"/>
  <c r="Y277" i="8" s="1"/>
  <c r="W727" i="8"/>
  <c r="Y727" i="8" s="1"/>
  <c r="Z727" i="8"/>
  <c r="Z997" i="8"/>
  <c r="W997" i="8"/>
  <c r="W234" i="8"/>
  <c r="Y234" i="8" s="1"/>
  <c r="Z234" i="8"/>
  <c r="W545" i="8"/>
  <c r="Z545" i="8"/>
  <c r="W458" i="8"/>
  <c r="Y458" i="8" s="1"/>
  <c r="Z458" i="8"/>
  <c r="W318" i="8"/>
  <c r="Y318" i="8" s="1"/>
  <c r="AA318" i="8" s="1"/>
  <c r="AB318" i="8" s="1"/>
  <c r="Z318" i="8"/>
  <c r="Y747" i="8"/>
  <c r="AA747" i="8" s="1"/>
  <c r="AB747" i="8" s="1"/>
  <c r="X747" i="8"/>
  <c r="W23" i="8"/>
  <c r="Y23" i="8" s="1"/>
  <c r="Z23" i="8"/>
  <c r="W934" i="8"/>
  <c r="Y934" i="8" s="1"/>
  <c r="Z934" i="8"/>
  <c r="K15" i="12"/>
  <c r="K33" i="12"/>
  <c r="K9" i="12"/>
  <c r="K27" i="12"/>
  <c r="G10" i="5" s="1"/>
  <c r="K8" i="12"/>
  <c r="K16" i="12"/>
  <c r="K13" i="10" s="1"/>
  <c r="K28" i="12"/>
  <c r="K15" i="10" s="1"/>
  <c r="K22" i="12"/>
  <c r="U11" i="11"/>
  <c r="T11" i="11"/>
  <c r="S11" i="11"/>
  <c r="K7" i="10"/>
  <c r="S17" i="11"/>
  <c r="K34" i="12"/>
  <c r="G15" i="5" s="1"/>
  <c r="K11" i="12"/>
  <c r="K12" i="12" s="1"/>
  <c r="K17" i="12"/>
  <c r="K14" i="10" s="1"/>
  <c r="V11" i="11"/>
  <c r="G7" i="5"/>
  <c r="I15" i="2"/>
  <c r="Q20" i="2" s="1"/>
  <c r="W416" i="8"/>
  <c r="Y416" i="8" s="1"/>
  <c r="Z416" i="8"/>
  <c r="W240" i="8"/>
  <c r="Y240" i="8" s="1"/>
  <c r="Z240" i="8"/>
  <c r="W377" i="8"/>
  <c r="Z377" i="8"/>
  <c r="X274" i="8"/>
  <c r="X703" i="8"/>
  <c r="X175" i="8"/>
  <c r="X553" i="8"/>
  <c r="X655" i="8"/>
  <c r="X132" i="8"/>
  <c r="AC132" i="8" s="1"/>
  <c r="AD132" i="8" s="1"/>
  <c r="AE132" i="8" s="1"/>
  <c r="AF132" i="8" s="1"/>
  <c r="X817" i="8"/>
  <c r="AC817" i="8" s="1"/>
  <c r="AD817" i="8" s="1"/>
  <c r="AE817" i="8" s="1"/>
  <c r="AF817" i="8" s="1"/>
  <c r="X456" i="8"/>
  <c r="X601" i="8"/>
  <c r="X841" i="8"/>
  <c r="X68" i="8"/>
  <c r="AC68" i="8" s="1"/>
  <c r="AD68" i="8" s="1"/>
  <c r="AE68" i="8" s="1"/>
  <c r="AF68" i="8" s="1"/>
  <c r="Z83" i="8"/>
  <c r="W83" i="8"/>
  <c r="Y83" i="8" s="1"/>
  <c r="Y256" i="8"/>
  <c r="AA256" i="8" s="1"/>
  <c r="AB256" i="8" s="1"/>
  <c r="X256" i="8"/>
  <c r="Y432" i="8"/>
  <c r="AA432" i="8" s="1"/>
  <c r="AB432" i="8" s="1"/>
  <c r="X432" i="8"/>
  <c r="Z107" i="8"/>
  <c r="W107" i="8"/>
  <c r="Y107" i="8" s="1"/>
  <c r="W446" i="8"/>
  <c r="Y446" i="8" s="1"/>
  <c r="Z446" i="8"/>
  <c r="Z737" i="8"/>
  <c r="W737" i="8"/>
  <c r="X746" i="8"/>
  <c r="AC746" i="8" s="1"/>
  <c r="AD746" i="8" s="1"/>
  <c r="AE746" i="8" s="1"/>
  <c r="AF746" i="8" s="1"/>
  <c r="Z442" i="8"/>
  <c r="W442" i="8"/>
  <c r="Y442" i="8" s="1"/>
  <c r="Z56" i="8"/>
  <c r="W56" i="8"/>
  <c r="W285" i="8"/>
  <c r="Z285" i="8"/>
  <c r="Z987" i="8"/>
  <c r="W987" i="8"/>
  <c r="Z852" i="8"/>
  <c r="W852" i="8"/>
  <c r="Y852" i="8" s="1"/>
  <c r="Z400" i="8"/>
  <c r="W400" i="8"/>
  <c r="Z822" i="8"/>
  <c r="W822" i="8"/>
  <c r="Y910" i="8"/>
  <c r="AA910" i="8" s="1"/>
  <c r="AB910" i="8" s="1"/>
  <c r="X910" i="8"/>
  <c r="W405" i="8"/>
  <c r="Y405" i="8" s="1"/>
  <c r="Z405" i="8"/>
  <c r="W337" i="8"/>
  <c r="Y337" i="8" s="1"/>
  <c r="Z337" i="8"/>
  <c r="AA384" i="8"/>
  <c r="AB384" i="8" s="1"/>
  <c r="W705" i="8"/>
  <c r="Y705" i="8" s="1"/>
  <c r="Z705" i="8"/>
  <c r="AA133" i="8"/>
  <c r="AB133" i="8" s="1"/>
  <c r="AA754" i="8"/>
  <c r="AB754" i="8" s="1"/>
  <c r="AC754" i="8" s="1"/>
  <c r="AD754" i="8" s="1"/>
  <c r="AE754" i="8" s="1"/>
  <c r="AF754" i="8" s="1"/>
  <c r="W566" i="8"/>
  <c r="Y566" i="8" s="1"/>
  <c r="Z566" i="8"/>
  <c r="Z1001" i="8"/>
  <c r="W1001" i="8"/>
  <c r="Y1001" i="8" s="1"/>
  <c r="AA156" i="8"/>
  <c r="AB156" i="8" s="1"/>
  <c r="AC156" i="8" s="1"/>
  <c r="AD156" i="8" s="1"/>
  <c r="AE156" i="8" s="1"/>
  <c r="AF156" i="8" s="1"/>
  <c r="Z916" i="8"/>
  <c r="W916" i="8"/>
  <c r="Y916" i="8" s="1"/>
  <c r="W25" i="8"/>
  <c r="Y25" i="8" s="1"/>
  <c r="Z25" i="8"/>
  <c r="AC96" i="8"/>
  <c r="AD96" i="8" s="1"/>
  <c r="AE96" i="8" s="1"/>
  <c r="AF96" i="8" s="1"/>
  <c r="W962" i="8"/>
  <c r="Z962" i="8"/>
  <c r="Z306" i="8"/>
  <c r="W306" i="8"/>
  <c r="Y306" i="8" s="1"/>
  <c r="W521" i="8"/>
  <c r="Z521" i="8"/>
  <c r="W211" i="8"/>
  <c r="Y211" i="8" s="1"/>
  <c r="Z211" i="8"/>
  <c r="AA36" i="8"/>
  <c r="AB36" i="8" s="1"/>
  <c r="Z641" i="8"/>
  <c r="W641" i="8"/>
  <c r="Y641" i="8" s="1"/>
  <c r="AA703" i="8"/>
  <c r="AB703" i="8" s="1"/>
  <c r="Z650" i="8"/>
  <c r="W650" i="8"/>
  <c r="W832" i="8"/>
  <c r="Z832" i="8"/>
  <c r="Z233" i="8"/>
  <c r="W233" i="8"/>
  <c r="Y233" i="8" s="1"/>
  <c r="Z621" i="8"/>
  <c r="W621" i="8"/>
  <c r="Y621" i="8" s="1"/>
  <c r="AA621" i="8" s="1"/>
  <c r="AB621" i="8" s="1"/>
  <c r="W494" i="8"/>
  <c r="Y494" i="8" s="1"/>
  <c r="Z494" i="8"/>
  <c r="Z189" i="8"/>
  <c r="W189" i="8"/>
  <c r="AA789" i="8"/>
  <c r="AB789" i="8" s="1"/>
  <c r="AC789" i="8" s="1"/>
  <c r="AD789" i="8" s="1"/>
  <c r="AE789" i="8" s="1"/>
  <c r="AF789" i="8" s="1"/>
  <c r="Z16" i="8"/>
  <c r="W16" i="8"/>
  <c r="Y16" i="8" s="1"/>
  <c r="Z525" i="8"/>
  <c r="W525" i="8"/>
  <c r="Y525" i="8" s="1"/>
  <c r="Z89" i="8"/>
  <c r="W89" i="8"/>
  <c r="Y89" i="8" s="1"/>
  <c r="Z463" i="8"/>
  <c r="W463" i="8"/>
  <c r="Y78" i="8"/>
  <c r="AA78" i="8" s="1"/>
  <c r="AB78" i="8" s="1"/>
  <c r="X78" i="8"/>
  <c r="AA439" i="8"/>
  <c r="AB439" i="8" s="1"/>
  <c r="E39" i="6"/>
  <c r="E29" i="6"/>
  <c r="E40" i="6" s="1"/>
  <c r="W472" i="8"/>
  <c r="Y472" i="8" s="1"/>
  <c r="Z472" i="8"/>
  <c r="W49" i="8"/>
  <c r="Z49" i="8"/>
  <c r="Z101" i="8"/>
  <c r="W101" i="8"/>
  <c r="Y101" i="8" s="1"/>
  <c r="Z293" i="8"/>
  <c r="W293" i="8"/>
  <c r="W675" i="8"/>
  <c r="Y675" i="8" s="1"/>
  <c r="Z675" i="8"/>
  <c r="AC983" i="8"/>
  <c r="AD983" i="8" s="1"/>
  <c r="AE983" i="8" s="1"/>
  <c r="AF983" i="8" s="1"/>
  <c r="AA559" i="8"/>
  <c r="AB559" i="8" s="1"/>
  <c r="AC559" i="8" s="1"/>
  <c r="AD559" i="8" s="1"/>
  <c r="AE559" i="8" s="1"/>
  <c r="AF559" i="8" s="1"/>
  <c r="Y354" i="8"/>
  <c r="AA354" i="8" s="1"/>
  <c r="AB354" i="8" s="1"/>
  <c r="X354" i="8"/>
  <c r="W1011" i="8"/>
  <c r="Z1011" i="8"/>
  <c r="Z781" i="8"/>
  <c r="W781" i="8"/>
  <c r="Y781" i="8" s="1"/>
  <c r="AC1009" i="8"/>
  <c r="AD1009" i="8" s="1"/>
  <c r="AE1009" i="8" s="1"/>
  <c r="AF1009" i="8" s="1"/>
  <c r="W758" i="8"/>
  <c r="Y758" i="8" s="1"/>
  <c r="Z758" i="8"/>
  <c r="Z573" i="8"/>
  <c r="W573" i="8"/>
  <c r="Y573" i="8" s="1"/>
  <c r="W275" i="8"/>
  <c r="Y275" i="8" s="1"/>
  <c r="Z275" i="8"/>
  <c r="W729" i="8"/>
  <c r="Y729" i="8" s="1"/>
  <c r="Z729" i="8"/>
  <c r="Z361" i="8"/>
  <c r="W361" i="8"/>
  <c r="Y361" i="8" s="1"/>
  <c r="AA361" i="8" s="1"/>
  <c r="AB361" i="8" s="1"/>
  <c r="Z57" i="8"/>
  <c r="W57" i="8"/>
  <c r="Y504" i="8"/>
  <c r="AA504" i="8" s="1"/>
  <c r="AB504" i="8" s="1"/>
  <c r="X504" i="8"/>
  <c r="W420" i="8"/>
  <c r="Z420" i="8"/>
  <c r="AA841" i="8"/>
  <c r="AB841" i="8" s="1"/>
  <c r="W637" i="8"/>
  <c r="Y637" i="8" s="1"/>
  <c r="Z637" i="8"/>
  <c r="W878" i="8"/>
  <c r="Y878" i="8" s="1"/>
  <c r="Z878" i="8"/>
  <c r="X467" i="8"/>
  <c r="X43" i="8"/>
  <c r="X186" i="8"/>
  <c r="X133" i="8"/>
  <c r="X611" i="8"/>
  <c r="X421" i="8"/>
  <c r="AC421" i="8" s="1"/>
  <c r="AD421" i="8" s="1"/>
  <c r="AE421" i="8" s="1"/>
  <c r="AF421" i="8" s="1"/>
  <c r="X660" i="8"/>
  <c r="X231" i="8"/>
  <c r="W97" i="8"/>
  <c r="Y97" i="8" s="1"/>
  <c r="Z97" i="8"/>
  <c r="Y752" i="8"/>
  <c r="AA752" i="8" s="1"/>
  <c r="AB752" i="8" s="1"/>
  <c r="X752" i="8"/>
  <c r="AC752" i="8" s="1"/>
  <c r="AD752" i="8" s="1"/>
  <c r="AE752" i="8" s="1"/>
  <c r="AF752" i="8" s="1"/>
  <c r="Z857" i="8"/>
  <c r="W857" i="8"/>
  <c r="Y857" i="8" s="1"/>
  <c r="AA181" i="8"/>
  <c r="AB181" i="8" s="1"/>
  <c r="Z71" i="8"/>
  <c r="W71" i="8"/>
  <c r="Y71" i="8" s="1"/>
  <c r="W616" i="8"/>
  <c r="Z616" i="8"/>
  <c r="Z567" i="8"/>
  <c r="W567" i="8"/>
  <c r="W720" i="8"/>
  <c r="Y720" i="8" s="1"/>
  <c r="Z720" i="8"/>
  <c r="AC725" i="8"/>
  <c r="AD725" i="8" s="1"/>
  <c r="AE725" i="8" s="1"/>
  <c r="AF725" i="8" s="1"/>
  <c r="AA305" i="8"/>
  <c r="AB305" i="8" s="1"/>
  <c r="W93" i="8"/>
  <c r="Y93" i="8" s="1"/>
  <c r="Z93" i="8"/>
  <c r="W846" i="8"/>
  <c r="Z846" i="8"/>
  <c r="AC951" i="8"/>
  <c r="AD951" i="8" s="1"/>
  <c r="AE951" i="8" s="1"/>
  <c r="AF951" i="8" s="1"/>
  <c r="Z644" i="8"/>
  <c r="W644" i="8"/>
  <c r="Y644" i="8" s="1"/>
  <c r="AA660" i="8"/>
  <c r="AB660" i="8" s="1"/>
  <c r="W823" i="8"/>
  <c r="Y823" i="8" s="1"/>
  <c r="Z823" i="8"/>
  <c r="W888" i="8"/>
  <c r="Y888" i="8" s="1"/>
  <c r="Z888" i="8"/>
  <c r="AC701" i="8"/>
  <c r="AD701" i="8" s="1"/>
  <c r="AE701" i="8" s="1"/>
  <c r="AF701" i="8" s="1"/>
  <c r="W64" i="8"/>
  <c r="Y64" i="8" s="1"/>
  <c r="Z64" i="8"/>
  <c r="Z385" i="8"/>
  <c r="W385" i="8"/>
  <c r="Y385" i="8" s="1"/>
  <c r="Z994" i="8"/>
  <c r="W994" i="8"/>
  <c r="Y994" i="8" s="1"/>
  <c r="Z396" i="8"/>
  <c r="W396" i="8"/>
  <c r="AA70" i="8"/>
  <c r="AB70" i="8" s="1"/>
  <c r="W378" i="8"/>
  <c r="Y378" i="8" s="1"/>
  <c r="Z378" i="8"/>
  <c r="W303" i="8"/>
  <c r="Z303" i="8"/>
  <c r="Z358" i="8"/>
  <c r="W358" i="8"/>
  <c r="Y358" i="8" s="1"/>
  <c r="AA358" i="8" s="1"/>
  <c r="AB358" i="8" s="1"/>
  <c r="W572" i="8"/>
  <c r="Y572" i="8" s="1"/>
  <c r="Z572" i="8"/>
  <c r="Z221" i="8"/>
  <c r="W221" i="8"/>
  <c r="W578" i="8"/>
  <c r="Y578" i="8" s="1"/>
  <c r="Z578" i="8"/>
  <c r="Y605" i="8"/>
  <c r="AA605" i="8" s="1"/>
  <c r="AB605" i="8" s="1"/>
  <c r="X605" i="8"/>
  <c r="Z528" i="8"/>
  <c r="W528" i="8"/>
  <c r="Y824" i="8"/>
  <c r="AA824" i="8" s="1"/>
  <c r="AB824" i="8" s="1"/>
  <c r="X824" i="8"/>
  <c r="Z552" i="8"/>
  <c r="W552" i="8"/>
  <c r="Y552" i="8" s="1"/>
  <c r="W75" i="8"/>
  <c r="Z75" i="8"/>
  <c r="W551" i="8"/>
  <c r="Y551" i="8" s="1"/>
  <c r="Z551" i="8"/>
  <c r="D33" i="9"/>
  <c r="D32" i="9"/>
  <c r="D34" i="9"/>
  <c r="Y818" i="8"/>
  <c r="AA818" i="8" s="1"/>
  <c r="AB818" i="8" s="1"/>
  <c r="X818" i="8"/>
  <c r="Z184" i="8"/>
  <c r="W184" i="8"/>
  <c r="Y184" i="8" s="1"/>
  <c r="Z958" i="8"/>
  <c r="W958" i="8"/>
  <c r="Y958" i="8" s="1"/>
  <c r="X386" i="8"/>
  <c r="AC386" i="8" s="1"/>
  <c r="AD386" i="8" s="1"/>
  <c r="AE386" i="8" s="1"/>
  <c r="AF386" i="8" s="1"/>
  <c r="X881" i="8"/>
  <c r="AC881" i="8" s="1"/>
  <c r="AD881" i="8" s="1"/>
  <c r="AE881" i="8" s="1"/>
  <c r="AF881" i="8" s="1"/>
  <c r="X750" i="8"/>
  <c r="AC750" i="8" s="1"/>
  <c r="AD750" i="8" s="1"/>
  <c r="AE750" i="8" s="1"/>
  <c r="AF750" i="8" s="1"/>
  <c r="X387" i="8"/>
  <c r="AC387" i="8" s="1"/>
  <c r="AD387" i="8" s="1"/>
  <c r="AE387" i="8" s="1"/>
  <c r="AF387" i="8" s="1"/>
  <c r="Y455" i="8"/>
  <c r="AA455" i="8" s="1"/>
  <c r="AB455" i="8" s="1"/>
  <c r="X455" i="8"/>
  <c r="Z191" i="8"/>
  <c r="W191" i="8"/>
  <c r="Y191" i="8" s="1"/>
  <c r="Z989" i="8"/>
  <c r="W989" i="8"/>
  <c r="Y989" i="8" s="1"/>
  <c r="Y124" i="8"/>
  <c r="AA124" i="8" s="1"/>
  <c r="AB124" i="8" s="1"/>
  <c r="X124" i="8"/>
  <c r="X578" i="8"/>
  <c r="W993" i="8"/>
  <c r="Y993" i="8" s="1"/>
  <c r="Z993" i="8"/>
  <c r="D12" i="11"/>
  <c r="D13" i="11" s="1"/>
  <c r="C12" i="11"/>
  <c r="C13" i="11" s="1"/>
  <c r="F12" i="11"/>
  <c r="F13" i="11" s="1"/>
  <c r="E12" i="11"/>
  <c r="E13" i="11" s="1"/>
  <c r="G10" i="10"/>
  <c r="E16" i="2"/>
  <c r="S16" i="2" s="1"/>
  <c r="C8" i="5"/>
  <c r="C9" i="5" s="1"/>
  <c r="W375" i="8"/>
  <c r="Y375" i="8" s="1"/>
  <c r="Z375" i="8"/>
  <c r="W292" i="8"/>
  <c r="Y292" i="8" s="1"/>
  <c r="Z292" i="8"/>
  <c r="AA76" i="8"/>
  <c r="AB76" i="8" s="1"/>
  <c r="Z992" i="8"/>
  <c r="W992" i="8"/>
  <c r="Y992" i="8" s="1"/>
  <c r="X780" i="8"/>
  <c r="X1000" i="8"/>
  <c r="AC1000" i="8" s="1"/>
  <c r="AD1000" i="8" s="1"/>
  <c r="AE1000" i="8" s="1"/>
  <c r="AF1000" i="8" s="1"/>
  <c r="X904" i="8"/>
  <c r="X436" i="8"/>
  <c r="X732" i="8"/>
  <c r="X834" i="8"/>
  <c r="AC834" i="8" s="1"/>
  <c r="AD834" i="8" s="1"/>
  <c r="AE834" i="8" s="1"/>
  <c r="AF834" i="8" s="1"/>
  <c r="X828" i="8"/>
  <c r="W17" i="8"/>
  <c r="Y17" i="8" s="1"/>
  <c r="Z17" i="8"/>
  <c r="AA611" i="8"/>
  <c r="AB611" i="8" s="1"/>
  <c r="W957" i="8"/>
  <c r="Y957" i="8" s="1"/>
  <c r="Z957" i="8"/>
  <c r="W667" i="8"/>
  <c r="Y667" i="8" s="1"/>
  <c r="Z667" i="8"/>
  <c r="Z131" i="8"/>
  <c r="W131" i="8"/>
  <c r="Y131" i="8" s="1"/>
  <c r="W721" i="8"/>
  <c r="Y721" i="8" s="1"/>
  <c r="Z721" i="8"/>
  <c r="I20" i="12"/>
  <c r="I9" i="10" s="1"/>
  <c r="I23" i="12"/>
  <c r="I29" i="12"/>
  <c r="I30" i="12" s="1"/>
  <c r="I35" i="12"/>
  <c r="E11" i="5"/>
  <c r="E13" i="5" s="1"/>
  <c r="E16" i="5" s="1"/>
  <c r="W484" i="8"/>
  <c r="Y484" i="8" s="1"/>
  <c r="Z484" i="8"/>
  <c r="W998" i="8"/>
  <c r="Z998" i="8"/>
  <c r="Z236" i="8"/>
  <c r="W236" i="8"/>
  <c r="Y236" i="8" s="1"/>
  <c r="Z580" i="8"/>
  <c r="W580" i="8"/>
  <c r="Y580" i="8" s="1"/>
  <c r="W476" i="8"/>
  <c r="Y476" i="8" s="1"/>
  <c r="Z476" i="8"/>
  <c r="W970" i="8"/>
  <c r="Y970" i="8" s="1"/>
  <c r="Z970" i="8"/>
  <c r="Z190" i="8"/>
  <c r="W190" i="8"/>
  <c r="Y190" i="8" s="1"/>
  <c r="W264" i="8"/>
  <c r="Y264" i="8" s="1"/>
  <c r="Z264" i="8"/>
  <c r="W468" i="8"/>
  <c r="Y468" i="8" s="1"/>
  <c r="Z468" i="8"/>
  <c r="W66" i="8"/>
  <c r="Y66" i="8" s="1"/>
  <c r="Z66" i="8"/>
  <c r="W222" i="8"/>
  <c r="Y222" i="8" s="1"/>
  <c r="Z222" i="8"/>
  <c r="W613" i="8"/>
  <c r="Y613" i="8" s="1"/>
  <c r="Z613" i="8"/>
  <c r="W960" i="8"/>
  <c r="Y960" i="8" s="1"/>
  <c r="Z960" i="8"/>
  <c r="Y300" i="8"/>
  <c r="AA300" i="8" s="1"/>
  <c r="AB300" i="8" s="1"/>
  <c r="X300" i="8"/>
  <c r="W490" i="8"/>
  <c r="Y490" i="8" s="1"/>
  <c r="Z490" i="8"/>
  <c r="AA805" i="8"/>
  <c r="AB805" i="8" s="1"/>
  <c r="W466" i="8"/>
  <c r="Y466" i="8" s="1"/>
  <c r="Z466" i="8"/>
  <c r="Z748" i="8"/>
  <c r="W748" i="8"/>
  <c r="Y748" i="8" s="1"/>
  <c r="Z886" i="8"/>
  <c r="W886" i="8"/>
  <c r="Y886" i="8" s="1"/>
  <c r="AC271" i="8"/>
  <c r="AD271" i="8" s="1"/>
  <c r="AE271" i="8" s="1"/>
  <c r="AF271" i="8" s="1"/>
  <c r="W814" i="8"/>
  <c r="Y814" i="8" s="1"/>
  <c r="Z814" i="8"/>
  <c r="Z323" i="8"/>
  <c r="W323" i="8"/>
  <c r="Y323" i="8" s="1"/>
  <c r="W81" i="8"/>
  <c r="Y81" i="8" s="1"/>
  <c r="Z81" i="8"/>
  <c r="AA973" i="8"/>
  <c r="AB973" i="8" s="1"/>
  <c r="X539" i="8"/>
  <c r="X310" i="8"/>
  <c r="AC310" i="8" s="1"/>
  <c r="AD310" i="8" s="1"/>
  <c r="AE310" i="8" s="1"/>
  <c r="AF310" i="8" s="1"/>
  <c r="X674" i="8"/>
  <c r="X305" i="8"/>
  <c r="X855" i="8"/>
  <c r="Z537" i="8"/>
  <c r="W537" i="8"/>
  <c r="Y537" i="8" s="1"/>
  <c r="W12" i="8"/>
  <c r="Y12" i="8" s="1"/>
  <c r="Z12" i="8"/>
  <c r="W902" i="8"/>
  <c r="Y902" i="8" s="1"/>
  <c r="Z902" i="8"/>
  <c r="W262" i="8"/>
  <c r="Y262" i="8" s="1"/>
  <c r="Z262" i="8"/>
  <c r="W199" i="8"/>
  <c r="Y199" i="8" s="1"/>
  <c r="Z199" i="8"/>
  <c r="Z65" i="8"/>
  <c r="W65" i="8"/>
  <c r="Y65" i="8" s="1"/>
  <c r="Z658" i="8"/>
  <c r="W658" i="8"/>
  <c r="Y658" i="8" s="1"/>
  <c r="Y38" i="8"/>
  <c r="AA38" i="8" s="1"/>
  <c r="AB38" i="8" s="1"/>
  <c r="X38" i="8"/>
  <c r="W148" i="8"/>
  <c r="Y148" i="8" s="1"/>
  <c r="Z148" i="8"/>
  <c r="W723" i="8"/>
  <c r="Y723" i="8" s="1"/>
  <c r="Z723" i="8"/>
  <c r="Z403" i="8"/>
  <c r="W403" i="8"/>
  <c r="Y403" i="8" s="1"/>
  <c r="AA645" i="8"/>
  <c r="AB645" i="8" s="1"/>
  <c r="Z642" i="8"/>
  <c r="W642" i="8"/>
  <c r="Y642" i="8" s="1"/>
  <c r="Y849" i="8"/>
  <c r="AA849" i="8" s="1"/>
  <c r="AB849" i="8" s="1"/>
  <c r="X849" i="8"/>
  <c r="W162" i="8"/>
  <c r="Y162" i="8" s="1"/>
  <c r="Z162" i="8"/>
  <c r="W690" i="8"/>
  <c r="Y690" i="8" s="1"/>
  <c r="Z690" i="8"/>
  <c r="W279" i="8"/>
  <c r="Y279" i="8" s="1"/>
  <c r="Z279" i="8"/>
  <c r="AA426" i="8"/>
  <c r="AB426" i="8" s="1"/>
  <c r="W624" i="8"/>
  <c r="Y624" i="8" s="1"/>
  <c r="Z624" i="8"/>
  <c r="AA544" i="8"/>
  <c r="AB544" i="8" s="1"/>
  <c r="W475" i="8"/>
  <c r="Y475" i="8" s="1"/>
  <c r="Z475" i="8"/>
  <c r="Z370" i="8"/>
  <c r="W370" i="8"/>
  <c r="Y370" i="8" s="1"/>
  <c r="Z969" i="8"/>
  <c r="W969" i="8"/>
  <c r="Y969" i="8" s="1"/>
  <c r="Z452" i="8"/>
  <c r="W452" i="8"/>
  <c r="Y452" i="8" s="1"/>
  <c r="Z688" i="8"/>
  <c r="W688" i="8"/>
  <c r="Y688" i="8" s="1"/>
  <c r="AA514" i="8"/>
  <c r="AB514" i="8" s="1"/>
  <c r="AC514" i="8" s="1"/>
  <c r="AD514" i="8" s="1"/>
  <c r="AE514" i="8" s="1"/>
  <c r="AF514" i="8" s="1"/>
  <c r="AA186" i="8"/>
  <c r="AB186" i="8" s="1"/>
  <c r="Z612" i="8"/>
  <c r="W612" i="8"/>
  <c r="Y612" i="8" s="1"/>
  <c r="Y538" i="8"/>
  <c r="AA538" i="8" s="1"/>
  <c r="AB538" i="8" s="1"/>
  <c r="X538" i="8"/>
  <c r="W265" i="8"/>
  <c r="Y265" i="8" s="1"/>
  <c r="Z265" i="8"/>
  <c r="C22" i="11"/>
  <c r="C24" i="11" s="1"/>
  <c r="Y62" i="8"/>
  <c r="AA62" i="8" s="1"/>
  <c r="AB62" i="8" s="1"/>
  <c r="X62" i="8"/>
  <c r="Z260" i="8"/>
  <c r="W260" i="8"/>
  <c r="Y260" i="8" s="1"/>
  <c r="AA260" i="8" s="1"/>
  <c r="AB260" i="8" s="1"/>
  <c r="Y542" i="8"/>
  <c r="AA542" i="8" s="1"/>
  <c r="AB542" i="8" s="1"/>
  <c r="X542" i="8"/>
  <c r="Y662" i="8"/>
  <c r="AA662" i="8" s="1"/>
  <c r="AB662" i="8" s="1"/>
  <c r="X662" i="8"/>
  <c r="W429" i="8"/>
  <c r="Y429" i="8" s="1"/>
  <c r="Z429" i="8"/>
  <c r="Z104" i="8"/>
  <c r="W104" i="8"/>
  <c r="Y104" i="8" s="1"/>
  <c r="Y586" i="8"/>
  <c r="AA586" i="8" s="1"/>
  <c r="AB586" i="8" s="1"/>
  <c r="X586" i="8"/>
  <c r="AC586" i="8" s="1"/>
  <c r="AD586" i="8" s="1"/>
  <c r="AE586" i="8" s="1"/>
  <c r="AF586" i="8" s="1"/>
  <c r="X269" i="8"/>
  <c r="X770" i="8"/>
  <c r="AC770" i="8" s="1"/>
  <c r="AD770" i="8" s="1"/>
  <c r="AE770" i="8" s="1"/>
  <c r="AF770" i="8" s="1"/>
  <c r="Z560" i="8"/>
  <c r="W560" i="8"/>
  <c r="Y560" i="8" s="1"/>
  <c r="Z473" i="8"/>
  <c r="W473" i="8"/>
  <c r="Y473" i="8" s="1"/>
  <c r="W34" i="8"/>
  <c r="Y34" i="8" s="1"/>
  <c r="Z34" i="8"/>
  <c r="Z382" i="8"/>
  <c r="W382" i="8"/>
  <c r="Y382" i="8" s="1"/>
  <c r="W867" i="8"/>
  <c r="Y867" i="8" s="1"/>
  <c r="Z867" i="8"/>
  <c r="AA591" i="8"/>
  <c r="AB591" i="8" s="1"/>
  <c r="Z344" i="8"/>
  <c r="W344" i="8"/>
  <c r="Y344" i="8" s="1"/>
  <c r="X99" i="8"/>
  <c r="AA527" i="8"/>
  <c r="AB527" i="8" s="1"/>
  <c r="W395" i="8"/>
  <c r="Y395" i="8" s="1"/>
  <c r="Z395" i="8"/>
  <c r="AA587" i="8"/>
  <c r="AB587" i="8" s="1"/>
  <c r="AA855" i="8"/>
  <c r="AB855" i="8" s="1"/>
  <c r="W86" i="8"/>
  <c r="Y86" i="8" s="1"/>
  <c r="Z86" i="8"/>
  <c r="Z281" i="8"/>
  <c r="W281" i="8"/>
  <c r="Y281" i="8" s="1"/>
  <c r="AA281" i="8" s="1"/>
  <c r="AB281" i="8" s="1"/>
  <c r="Z558" i="8"/>
  <c r="W558" i="8"/>
  <c r="Y558" i="8" s="1"/>
  <c r="Z595" i="8"/>
  <c r="W595" i="8"/>
  <c r="Y595" i="8" s="1"/>
  <c r="AA595" i="8" s="1"/>
  <c r="AB595" i="8" s="1"/>
  <c r="Z535" i="8"/>
  <c r="W535" i="8"/>
  <c r="Y535" i="8" s="1"/>
  <c r="W634" i="8"/>
  <c r="Y634" i="8" s="1"/>
  <c r="Z634" i="8"/>
  <c r="AA436" i="8"/>
  <c r="AB436" i="8" s="1"/>
  <c r="W745" i="8"/>
  <c r="Y745" i="8" s="1"/>
  <c r="Z745" i="8"/>
  <c r="W342" i="8"/>
  <c r="Y342" i="8" s="1"/>
  <c r="Z342" i="8"/>
  <c r="W627" i="8"/>
  <c r="Y627" i="8" s="1"/>
  <c r="Z627" i="8"/>
  <c r="AA828" i="8"/>
  <c r="AB828" i="8" s="1"/>
  <c r="W788" i="8"/>
  <c r="Y788" i="8" s="1"/>
  <c r="Z788" i="8"/>
  <c r="W479" i="8"/>
  <c r="Y479" i="8" s="1"/>
  <c r="Z479" i="8"/>
  <c r="Z692" i="8"/>
  <c r="W692" i="8"/>
  <c r="Y692" i="8" s="1"/>
  <c r="AA113" i="8"/>
  <c r="AB113" i="8" s="1"/>
  <c r="AA539" i="8"/>
  <c r="AB539" i="8" s="1"/>
  <c r="Z891" i="8"/>
  <c r="W891" i="8"/>
  <c r="Y891" i="8" s="1"/>
  <c r="AA891" i="8" s="1"/>
  <c r="AB891" i="8" s="1"/>
  <c r="W820" i="8"/>
  <c r="Y820" i="8" s="1"/>
  <c r="Z820" i="8"/>
  <c r="Z369" i="8"/>
  <c r="W369" i="8"/>
  <c r="Y369" i="8" s="1"/>
  <c r="Z665" i="8"/>
  <c r="W665" i="8"/>
  <c r="Y665" i="8" s="1"/>
  <c r="AA182" i="8"/>
  <c r="AB182" i="8" s="1"/>
  <c r="Z541" i="8"/>
  <c r="W541" i="8"/>
  <c r="Y541" i="8" s="1"/>
  <c r="W244" i="8"/>
  <c r="Y244" i="8" s="1"/>
  <c r="Z244" i="8"/>
  <c r="AA43" i="8"/>
  <c r="AB43" i="8" s="1"/>
  <c r="Z699" i="8"/>
  <c r="W699" i="8"/>
  <c r="Y699" i="8" s="1"/>
  <c r="W243" i="8"/>
  <c r="Y243" i="8" s="1"/>
  <c r="Z243" i="8"/>
  <c r="W55" i="8"/>
  <c r="Y55" i="8" s="1"/>
  <c r="Z55" i="8"/>
  <c r="Z418" i="8"/>
  <c r="W418" i="8"/>
  <c r="Y418" i="8" s="1"/>
  <c r="W461" i="8"/>
  <c r="Y461" i="8" s="1"/>
  <c r="Z461" i="8"/>
  <c r="AB53" i="2" a="1"/>
  <c r="AB53" i="2" s="1"/>
  <c r="X53" i="2"/>
  <c r="V68" i="2"/>
  <c r="Z63" i="2" s="1"/>
  <c r="V67" i="2"/>
  <c r="Y63" i="2" s="1"/>
  <c r="V69" i="2"/>
  <c r="AA63" i="2" s="1"/>
  <c r="Z581" i="8"/>
  <c r="W581" i="8"/>
  <c r="Z480" i="8"/>
  <c r="W480" i="8"/>
  <c r="Y480" i="8" s="1"/>
  <c r="AA480" i="8" s="1"/>
  <c r="AB480" i="8" s="1"/>
  <c r="W625" i="8"/>
  <c r="Y625" i="8" s="1"/>
  <c r="Z625" i="8"/>
  <c r="Z228" i="8"/>
  <c r="W228" i="8"/>
  <c r="Y228" i="8" s="1"/>
  <c r="AA228" i="8" s="1"/>
  <c r="AB228" i="8" s="1"/>
  <c r="Z230" i="8"/>
  <c r="W230" i="8"/>
  <c r="Y230" i="8" s="1"/>
  <c r="W676" i="8"/>
  <c r="Y676" i="8" s="1"/>
  <c r="Z676" i="8"/>
  <c r="Z985" i="8"/>
  <c r="W985" i="8"/>
  <c r="Y985" i="8" s="1"/>
  <c r="Z152" i="8"/>
  <c r="W152" i="8"/>
  <c r="Y152" i="8" s="1"/>
  <c r="Y322" i="8"/>
  <c r="AA322" i="8" s="1"/>
  <c r="AB322" i="8" s="1"/>
  <c r="X322" i="8"/>
  <c r="Z945" i="8"/>
  <c r="W945" i="8"/>
  <c r="Y945" i="8" s="1"/>
  <c r="W204" i="8"/>
  <c r="Y204" i="8" s="1"/>
  <c r="Z204" i="8"/>
  <c r="X671" i="8"/>
  <c r="AC671" i="8" s="1"/>
  <c r="AD671" i="8" s="1"/>
  <c r="AE671" i="8" s="1"/>
  <c r="AF671" i="8" s="1"/>
  <c r="X98" i="8"/>
  <c r="X113" i="8"/>
  <c r="X245" i="8"/>
  <c r="AC245" i="8" s="1"/>
  <c r="AD245" i="8" s="1"/>
  <c r="AE245" i="8" s="1"/>
  <c r="AF245" i="8" s="1"/>
  <c r="X695" i="8"/>
  <c r="AC695" i="8" s="1"/>
  <c r="AD695" i="8" s="1"/>
  <c r="AE695" i="8" s="1"/>
  <c r="AF695" i="8" s="1"/>
  <c r="W906" i="8"/>
  <c r="Y906" i="8" s="1"/>
  <c r="Z906" i="8"/>
  <c r="Z585" i="8"/>
  <c r="W585" i="8"/>
  <c r="Y585" i="8" s="1"/>
  <c r="Y364" i="8"/>
  <c r="AA364" i="8" s="1"/>
  <c r="AB364" i="8" s="1"/>
  <c r="X364" i="8"/>
  <c r="Z531" i="8"/>
  <c r="W531" i="8"/>
  <c r="Y531" i="8" s="1"/>
  <c r="W835" i="8"/>
  <c r="Y835" i="8" s="1"/>
  <c r="Z835" i="8"/>
  <c r="Z996" i="8"/>
  <c r="W996" i="8"/>
  <c r="Y996" i="8" s="1"/>
  <c r="Y434" i="8"/>
  <c r="AA434" i="8" s="1"/>
  <c r="AB434" i="8" s="1"/>
  <c r="X434" i="8"/>
  <c r="Z353" i="8"/>
  <c r="W353" i="8"/>
  <c r="Y353" i="8" s="1"/>
  <c r="AA353" i="8" s="1"/>
  <c r="AB353" i="8" s="1"/>
  <c r="W810" i="8"/>
  <c r="Y810" i="8" s="1"/>
  <c r="Z810" i="8"/>
  <c r="W500" i="8"/>
  <c r="Y500" i="8" s="1"/>
  <c r="Z500" i="8"/>
  <c r="Z743" i="8"/>
  <c r="W743" i="8"/>
  <c r="Y743" i="8" s="1"/>
  <c r="W147" i="8"/>
  <c r="Y147" i="8" s="1"/>
  <c r="Z147" i="8"/>
  <c r="D39" i="6"/>
  <c r="AC54" i="2" s="1" a="1"/>
  <c r="AC54" i="2" s="1"/>
  <c r="D29" i="6"/>
  <c r="AA54" i="2" a="1"/>
  <c r="AA54" i="2" s="1"/>
  <c r="Z981" i="8"/>
  <c r="W981" i="8"/>
  <c r="Y981" i="8" s="1"/>
  <c r="W229" i="8"/>
  <c r="Y229" i="8" s="1"/>
  <c r="Z229" i="8"/>
  <c r="Z290" i="8"/>
  <c r="W290" i="8"/>
  <c r="Y290" i="8" s="1"/>
  <c r="AA864" i="8"/>
  <c r="AB864" i="8" s="1"/>
  <c r="AA269" i="8"/>
  <c r="AB269" i="8" s="1"/>
  <c r="AA171" i="8"/>
  <c r="AB171" i="8" s="1"/>
  <c r="W803" i="8"/>
  <c r="Y803" i="8" s="1"/>
  <c r="Z803" i="8"/>
  <c r="AA978" i="8"/>
  <c r="AB978" i="8" s="1"/>
  <c r="Z21" i="8"/>
  <c r="W21" i="8"/>
  <c r="Y21" i="8" s="1"/>
  <c r="W60" i="8"/>
  <c r="Y60" i="8" s="1"/>
  <c r="Z60" i="8"/>
  <c r="W114" i="8"/>
  <c r="Y114" i="8" s="1"/>
  <c r="Z114" i="8"/>
  <c r="X945" i="8"/>
  <c r="Y481" i="8"/>
  <c r="AA481" i="8" s="1"/>
  <c r="AB481" i="8" s="1"/>
  <c r="X481" i="8"/>
  <c r="W241" i="8"/>
  <c r="Y241" i="8" s="1"/>
  <c r="Z241" i="8"/>
  <c r="Z615" i="8"/>
  <c r="W615" i="8"/>
  <c r="Y615" i="8" s="1"/>
  <c r="W526" i="8"/>
  <c r="Y526" i="8" s="1"/>
  <c r="Z526" i="8"/>
  <c r="X670" i="8"/>
  <c r="AC831" i="8"/>
  <c r="AD831" i="8" s="1"/>
  <c r="AE831" i="8" s="1"/>
  <c r="AF831" i="8" s="1"/>
  <c r="X324" i="8"/>
  <c r="AC324" i="8" s="1"/>
  <c r="AD324" i="8" s="1"/>
  <c r="AE324" i="8" s="1"/>
  <c r="AF324" i="8" s="1"/>
  <c r="Z367" i="8"/>
  <c r="W367" i="8"/>
  <c r="Y367" i="8" s="1"/>
  <c r="W99" i="8"/>
  <c r="Y99" i="8" s="1"/>
  <c r="Z99" i="8"/>
  <c r="Z540" i="8"/>
  <c r="W540" i="8"/>
  <c r="Y540" i="8" s="1"/>
  <c r="W79" i="8"/>
  <c r="Y79" i="8" s="1"/>
  <c r="Z79" i="8"/>
  <c r="Y640" i="8"/>
  <c r="AA640" i="8" s="1"/>
  <c r="AB640" i="8" s="1"/>
  <c r="X640" i="8"/>
  <c r="Z445" i="8"/>
  <c r="W445" i="8"/>
  <c r="Y445" i="8" s="1"/>
  <c r="W411" i="8"/>
  <c r="Y411" i="8" s="1"/>
  <c r="Z411" i="8"/>
  <c r="Y990" i="8"/>
  <c r="AA990" i="8" s="1"/>
  <c r="AB990" i="8" s="1"/>
  <c r="X990" i="8"/>
  <c r="AA98" i="8"/>
  <c r="AB98" i="8" s="1"/>
  <c r="Z715" i="8"/>
  <c r="W715" i="8"/>
  <c r="Y715" i="8" s="1"/>
  <c r="AA715" i="8" s="1"/>
  <c r="AB715" i="8" s="1"/>
  <c r="AA980" i="8"/>
  <c r="AB980" i="8" s="1"/>
  <c r="AC802" i="8"/>
  <c r="AD802" i="8" s="1"/>
  <c r="AE802" i="8" s="1"/>
  <c r="AF802" i="8" s="1"/>
  <c r="Z215" i="8"/>
  <c r="W215" i="8"/>
  <c r="Y215" i="8" s="1"/>
  <c r="W258" i="8"/>
  <c r="Y258" i="8" s="1"/>
  <c r="Z258" i="8"/>
  <c r="AC168" i="8"/>
  <c r="AD168" i="8" s="1"/>
  <c r="AE168" i="8" s="1"/>
  <c r="AF168" i="8" s="1"/>
  <c r="AA453" i="8"/>
  <c r="AB453" i="8" s="1"/>
  <c r="Z851" i="8"/>
  <c r="W851" i="8"/>
  <c r="Y851" i="8" s="1"/>
  <c r="Z144" i="8"/>
  <c r="W144" i="8"/>
  <c r="Y144" i="8" s="1"/>
  <c r="AA144" i="8" s="1"/>
  <c r="AB144" i="8" s="1"/>
  <c r="AA39" i="8"/>
  <c r="AB39" i="8" s="1"/>
  <c r="Z177" i="8"/>
  <c r="W177" i="8"/>
  <c r="Y177" i="8" s="1"/>
  <c r="AA177" i="8" s="1"/>
  <c r="AB177" i="8" s="1"/>
  <c r="W54" i="8"/>
  <c r="Z54" i="8"/>
  <c r="AA693" i="8"/>
  <c r="AB693" i="8" s="1"/>
  <c r="W444" i="8"/>
  <c r="Z444" i="8"/>
  <c r="W984" i="8"/>
  <c r="Y984" i="8" s="1"/>
  <c r="Z984" i="8"/>
  <c r="Z861" i="8"/>
  <c r="W861" i="8"/>
  <c r="Y861" i="8" s="1"/>
  <c r="Z815" i="8"/>
  <c r="W815" i="8"/>
  <c r="Y815" i="8" s="1"/>
  <c r="W708" i="8"/>
  <c r="Y708" i="8" s="1"/>
  <c r="Z708" i="8"/>
  <c r="Z35" i="8"/>
  <c r="W35" i="8"/>
  <c r="Y35" i="8" s="1"/>
  <c r="X860" i="8"/>
  <c r="AC860" i="8" s="1"/>
  <c r="AD860" i="8" s="1"/>
  <c r="AE860" i="8" s="1"/>
  <c r="AF860" i="8" s="1"/>
  <c r="X909" i="8"/>
  <c r="AC909" i="8" s="1"/>
  <c r="AD909" i="8" s="1"/>
  <c r="AE909" i="8" s="1"/>
  <c r="AF909" i="8" s="1"/>
  <c r="W280" i="8"/>
  <c r="Y280" i="8" s="1"/>
  <c r="Z280" i="8"/>
  <c r="W967" i="8"/>
  <c r="Y967" i="8" s="1"/>
  <c r="Z967" i="8"/>
  <c r="W302" i="8"/>
  <c r="Y302" i="8" s="1"/>
  <c r="Z302" i="8"/>
  <c r="X591" i="8"/>
  <c r="J18" i="12"/>
  <c r="J19" i="12" s="1"/>
  <c r="J12" i="10"/>
  <c r="Z740" i="8"/>
  <c r="W740" i="8"/>
  <c r="Y740" i="8" s="1"/>
  <c r="W893" i="8"/>
  <c r="Y893" i="8" s="1"/>
  <c r="Z893" i="8"/>
  <c r="AA253" i="8"/>
  <c r="AB253" i="8" s="1"/>
  <c r="W28" i="8"/>
  <c r="Z28" i="8"/>
  <c r="AA903" i="8"/>
  <c r="AB903" i="8" s="1"/>
  <c r="X980" i="8"/>
  <c r="X873" i="8"/>
  <c r="AC873" i="8" s="1"/>
  <c r="AD873" i="8" s="1"/>
  <c r="AE873" i="8" s="1"/>
  <c r="AF873" i="8" s="1"/>
  <c r="AC349" i="8"/>
  <c r="AD349" i="8" s="1"/>
  <c r="AE349" i="8" s="1"/>
  <c r="AF349" i="8" s="1"/>
  <c r="X182" i="8"/>
  <c r="X973" i="8"/>
  <c r="AC973" i="8" s="1"/>
  <c r="AD973" i="8" s="1"/>
  <c r="AE973" i="8" s="1"/>
  <c r="AF973" i="8" s="1"/>
  <c r="AC710" i="8"/>
  <c r="AD710" i="8" s="1"/>
  <c r="AE710" i="8" s="1"/>
  <c r="AF710" i="8" s="1"/>
  <c r="W196" i="8"/>
  <c r="Y196" i="8" s="1"/>
  <c r="Z196" i="8"/>
  <c r="Z172" i="8"/>
  <c r="W172" i="8"/>
  <c r="Y172" i="8" s="1"/>
  <c r="Z154" i="8"/>
  <c r="W154" i="8"/>
  <c r="Y154" i="8" s="1"/>
  <c r="X994" i="8"/>
  <c r="Z579" i="8"/>
  <c r="W579" i="8"/>
  <c r="Y579" i="8" s="1"/>
  <c r="Z808" i="8"/>
  <c r="W808" i="8"/>
  <c r="Y808" i="8" s="1"/>
  <c r="AA808" i="8" s="1"/>
  <c r="AB808" i="8" s="1"/>
  <c r="Z716" i="8"/>
  <c r="W716" i="8"/>
  <c r="Y716" i="8" s="1"/>
  <c r="AA716" i="8" s="1"/>
  <c r="AB716" i="8" s="1"/>
  <c r="AA130" i="8"/>
  <c r="AB130" i="8" s="1"/>
  <c r="W772" i="8"/>
  <c r="Y772" i="8" s="1"/>
  <c r="Z772" i="8"/>
  <c r="AC350" i="8"/>
  <c r="AD350" i="8" s="1"/>
  <c r="AE350" i="8" s="1"/>
  <c r="AF350" i="8" s="1"/>
  <c r="Z438" i="8"/>
  <c r="W438" i="8"/>
  <c r="Y438" i="8" s="1"/>
  <c r="W557" i="8"/>
  <c r="Y557" i="8" s="1"/>
  <c r="Z557" i="8"/>
  <c r="G48" i="12"/>
  <c r="H46" i="12"/>
  <c r="W471" i="8"/>
  <c r="Y471" i="8" s="1"/>
  <c r="Z471" i="8"/>
  <c r="W48" i="8"/>
  <c r="Y48" i="8" s="1"/>
  <c r="Z48" i="8"/>
  <c r="Z870" i="8"/>
  <c r="W870" i="8"/>
  <c r="Y870" i="8" s="1"/>
  <c r="AA765" i="8"/>
  <c r="AB765" i="8" s="1"/>
  <c r="Z448" i="8"/>
  <c r="W448" i="8"/>
  <c r="Y448" i="8" s="1"/>
  <c r="AA753" i="8"/>
  <c r="AB753" i="8" s="1"/>
  <c r="Z273" i="8"/>
  <c r="W273" i="8"/>
  <c r="Y273" i="8" s="1"/>
  <c r="AA273" i="8" s="1"/>
  <c r="AB273" i="8" s="1"/>
  <c r="Z212" i="8"/>
  <c r="W212" i="8"/>
  <c r="Y212" i="8" s="1"/>
  <c r="AA212" i="8" s="1"/>
  <c r="AB212" i="8" s="1"/>
  <c r="Y995" i="8"/>
  <c r="AA995" i="8" s="1"/>
  <c r="AB995" i="8" s="1"/>
  <c r="X995" i="8"/>
  <c r="Z742" i="8"/>
  <c r="W742" i="8"/>
  <c r="Y742" i="8" s="1"/>
  <c r="W826" i="8"/>
  <c r="Z826" i="8"/>
  <c r="X485" i="8"/>
  <c r="AC485" i="8" s="1"/>
  <c r="AD485" i="8" s="1"/>
  <c r="AE485" i="8" s="1"/>
  <c r="AF485" i="8" s="1"/>
  <c r="X733" i="8"/>
  <c r="AC733" i="8" s="1"/>
  <c r="AD733" i="8" s="1"/>
  <c r="AE733" i="8" s="1"/>
  <c r="AF733" i="8" s="1"/>
  <c r="W287" i="8"/>
  <c r="Y287" i="8" s="1"/>
  <c r="Z287" i="8"/>
  <c r="W974" i="8"/>
  <c r="Y974" i="8" s="1"/>
  <c r="Z974" i="8"/>
  <c r="Z495" i="8"/>
  <c r="W495" i="8"/>
  <c r="Y495" i="8" s="1"/>
  <c r="Y757" i="8"/>
  <c r="AA757" i="8" s="1"/>
  <c r="AB757" i="8" s="1"/>
  <c r="X757" i="8"/>
  <c r="AC757" i="8" s="1"/>
  <c r="AD757" i="8" s="1"/>
  <c r="AE757" i="8" s="1"/>
  <c r="AF757" i="8" s="1"/>
  <c r="Z908" i="8"/>
  <c r="W908" i="8"/>
  <c r="Y908" i="8" s="1"/>
  <c r="AA908" i="8" s="1"/>
  <c r="AB908" i="8" s="1"/>
  <c r="W786" i="8"/>
  <c r="Y786" i="8" s="1"/>
  <c r="Z786" i="8"/>
  <c r="Z530" i="8"/>
  <c r="W530" i="8"/>
  <c r="Y530" i="8" s="1"/>
  <c r="Z397" i="8"/>
  <c r="W397" i="8"/>
  <c r="Y397" i="8" s="1"/>
  <c r="Z844" i="8"/>
  <c r="W844" i="8"/>
  <c r="Y844" i="8" s="1"/>
  <c r="Y85" i="8"/>
  <c r="AA85" i="8" s="1"/>
  <c r="AB85" i="8" s="1"/>
  <c r="X85" i="8"/>
  <c r="AC85" i="8" s="1"/>
  <c r="AD85" i="8" s="1"/>
  <c r="AE85" i="8" s="1"/>
  <c r="AF85" i="8" s="1"/>
  <c r="Z501" i="8"/>
  <c r="W501" i="8"/>
  <c r="Y501" i="8" s="1"/>
  <c r="W518" i="8"/>
  <c r="Y518" i="8" s="1"/>
  <c r="AA518" i="8" s="1"/>
  <c r="AB518" i="8" s="1"/>
  <c r="Z518" i="8"/>
  <c r="Z51" i="8"/>
  <c r="W51" i="8"/>
  <c r="Y51" i="8" s="1"/>
  <c r="W866" i="8"/>
  <c r="Y866" i="8" s="1"/>
  <c r="Z866" i="8"/>
  <c r="W840" i="8"/>
  <c r="Y840" i="8" s="1"/>
  <c r="Z840" i="8"/>
  <c r="Y232" i="8"/>
  <c r="AA232" i="8" s="1"/>
  <c r="AB232" i="8" s="1"/>
  <c r="X232" i="8"/>
  <c r="W183" i="8"/>
  <c r="Y183" i="8" s="1"/>
  <c r="Z183" i="8"/>
  <c r="W225" i="8"/>
  <c r="Y225" i="8" s="1"/>
  <c r="Z225" i="8"/>
  <c r="W331" i="8"/>
  <c r="Y331" i="8" s="1"/>
  <c r="Z331" i="8"/>
  <c r="W153" i="8"/>
  <c r="Y153" i="8" s="1"/>
  <c r="Z153" i="8"/>
  <c r="Y72" i="8"/>
  <c r="AA72" i="8" s="1"/>
  <c r="AB72" i="8" s="1"/>
  <c r="X72" i="8"/>
  <c r="X842" i="8"/>
  <c r="AC842" i="8" s="1"/>
  <c r="AD842" i="8" s="1"/>
  <c r="AE842" i="8" s="1"/>
  <c r="AF842" i="8" s="1"/>
  <c r="X925" i="8"/>
  <c r="AC925" i="8" s="1"/>
  <c r="AD925" i="8" s="1"/>
  <c r="AE925" i="8" s="1"/>
  <c r="AF925" i="8" s="1"/>
  <c r="X181" i="8"/>
  <c r="Y713" i="8"/>
  <c r="AA713" i="8" s="1"/>
  <c r="AB713" i="8" s="1"/>
  <c r="X713" i="8"/>
  <c r="Z889" i="8"/>
  <c r="W889" i="8"/>
  <c r="Y889" i="8" s="1"/>
  <c r="Z158" i="8"/>
  <c r="W158" i="8"/>
  <c r="Y158" i="8" s="1"/>
  <c r="AA158" i="8" s="1"/>
  <c r="AB158" i="8" s="1"/>
  <c r="AA393" i="8"/>
  <c r="AB393" i="8" s="1"/>
  <c r="W787" i="8"/>
  <c r="Y787" i="8" s="1"/>
  <c r="Z787" i="8"/>
  <c r="K18" i="10"/>
  <c r="K44" i="12"/>
  <c r="I19" i="2"/>
  <c r="Z821" i="8"/>
  <c r="W821" i="8"/>
  <c r="Y821" i="8" s="1"/>
  <c r="Z570" i="8"/>
  <c r="W570" i="8"/>
  <c r="Y570" i="8" s="1"/>
  <c r="Z647" i="8"/>
  <c r="W647" i="8"/>
  <c r="Y647" i="8" s="1"/>
  <c r="Z145" i="8"/>
  <c r="W145" i="8"/>
  <c r="Y145" i="8" s="1"/>
  <c r="W205" i="8"/>
  <c r="Y205" i="8" s="1"/>
  <c r="Z205" i="8"/>
  <c r="X410" i="8"/>
  <c r="AC410" i="8" s="1"/>
  <c r="AD410" i="8" s="1"/>
  <c r="AE410" i="8" s="1"/>
  <c r="AF410" i="8" s="1"/>
  <c r="Z489" i="8"/>
  <c r="W489" i="8"/>
  <c r="Y489" i="8" s="1"/>
  <c r="Z584" i="8"/>
  <c r="W584" i="8"/>
  <c r="Y584" i="8" s="1"/>
  <c r="Y216" i="8"/>
  <c r="AA216" i="8" s="1"/>
  <c r="AB216" i="8" s="1"/>
  <c r="X216" i="8"/>
  <c r="W711" i="8"/>
  <c r="Y711" i="8" s="1"/>
  <c r="Z711" i="8"/>
  <c r="Z219" i="8"/>
  <c r="W219" i="8"/>
  <c r="Y219" i="8" s="1"/>
  <c r="W330" i="8"/>
  <c r="Y330" i="8" s="1"/>
  <c r="Z330" i="8"/>
  <c r="W554" i="8"/>
  <c r="Y554" i="8" s="1"/>
  <c r="Z554" i="8"/>
  <c r="W657" i="8"/>
  <c r="Y657" i="8" s="1"/>
  <c r="Z657" i="8"/>
  <c r="Z374" i="8"/>
  <c r="W374" i="8"/>
  <c r="Y374" i="8" s="1"/>
  <c r="W608" i="8"/>
  <c r="Z608" i="8"/>
  <c r="W550" i="8"/>
  <c r="Y550" i="8" s="1"/>
  <c r="Z550" i="8"/>
  <c r="H31" i="12"/>
  <c r="G20" i="11"/>
  <c r="AA920" i="8"/>
  <c r="AB920" i="8" s="1"/>
  <c r="C41" i="6"/>
  <c r="C42" i="6" s="1"/>
  <c r="C43" i="6" s="1"/>
  <c r="C44" i="6" s="1"/>
  <c r="Z923" i="8"/>
  <c r="W923" i="8"/>
  <c r="Y923" i="8" s="1"/>
  <c r="W493" i="8"/>
  <c r="Y493" i="8" s="1"/>
  <c r="Z493" i="8"/>
  <c r="Z663" i="8"/>
  <c r="W663" i="8"/>
  <c r="Y663" i="8" s="1"/>
  <c r="X864" i="8"/>
  <c r="Z263" i="8"/>
  <c r="W263" i="8"/>
  <c r="Y263" i="8" s="1"/>
  <c r="W316" i="8"/>
  <c r="Z316" i="8"/>
  <c r="X782" i="8"/>
  <c r="AA274" i="8"/>
  <c r="AB274" i="8" s="1"/>
  <c r="AA532" i="8"/>
  <c r="AB532" i="8" s="1"/>
  <c r="W291" i="8"/>
  <c r="Y291" i="8" s="1"/>
  <c r="Z291" i="8"/>
  <c r="Z563" i="8"/>
  <c r="W563" i="8"/>
  <c r="Y563" i="8" s="1"/>
  <c r="Z618" i="8"/>
  <c r="W618" i="8"/>
  <c r="Y618" i="8" s="1"/>
  <c r="X331" i="8"/>
  <c r="Z272" i="8"/>
  <c r="W272" i="8"/>
  <c r="Y272" i="8" s="1"/>
  <c r="Z801" i="8"/>
  <c r="W801" i="8"/>
  <c r="Y801" i="8" s="1"/>
  <c r="Z239" i="8"/>
  <c r="W239" i="8"/>
  <c r="Y239" i="8" s="1"/>
  <c r="O16" i="11"/>
  <c r="O18" i="11" s="1"/>
  <c r="Z939" i="8"/>
  <c r="W939" i="8"/>
  <c r="Y939" i="8" s="1"/>
  <c r="Z137" i="8"/>
  <c r="W137" i="8"/>
  <c r="Y137" i="8" s="1"/>
  <c r="Z728" i="8"/>
  <c r="W728" i="8"/>
  <c r="Y728" i="8" s="1"/>
  <c r="W390" i="8"/>
  <c r="Y390" i="8" s="1"/>
  <c r="Z390" i="8"/>
  <c r="W425" i="8"/>
  <c r="Z425" i="8"/>
  <c r="X532" i="8"/>
  <c r="X171" i="8"/>
  <c r="X39" i="8"/>
  <c r="X587" i="8"/>
  <c r="X70" i="8"/>
  <c r="X59" i="8"/>
  <c r="AC59" i="8" s="1"/>
  <c r="AD59" i="8" s="1"/>
  <c r="AE59" i="8" s="1"/>
  <c r="AF59" i="8" s="1"/>
  <c r="X169" i="8"/>
  <c r="AC169" i="8" s="1"/>
  <c r="AD169" i="8" s="1"/>
  <c r="AE169" i="8" s="1"/>
  <c r="AF169" i="8" s="1"/>
  <c r="AC435" i="8"/>
  <c r="AD435" i="8" s="1"/>
  <c r="AE435" i="8" s="1"/>
  <c r="AF435" i="8" s="1"/>
  <c r="W295" i="8"/>
  <c r="Y295" i="8" s="1"/>
  <c r="Z295" i="8"/>
  <c r="W74" i="8"/>
  <c r="Y74" i="8" s="1"/>
  <c r="Z74" i="8"/>
  <c r="W268" i="8"/>
  <c r="Y268" i="8" s="1"/>
  <c r="Z268" i="8"/>
  <c r="W797" i="8"/>
  <c r="Y797" i="8" s="1"/>
  <c r="Z797" i="8"/>
  <c r="W952" i="8"/>
  <c r="Y952" i="8" s="1"/>
  <c r="Z952" i="8"/>
  <c r="Z533" i="8"/>
  <c r="W533" i="8"/>
  <c r="Y533" i="8" s="1"/>
  <c r="Z161" i="8"/>
  <c r="W161" i="8"/>
  <c r="Y161" i="8" s="1"/>
  <c r="Y19" i="8"/>
  <c r="AA19" i="8" s="1"/>
  <c r="AB19" i="8" s="1"/>
  <c r="X19" i="8"/>
  <c r="W766" i="8"/>
  <c r="Y766" i="8" s="1"/>
  <c r="Z766" i="8"/>
  <c r="X136" i="8"/>
  <c r="AC136" i="8" s="1"/>
  <c r="AD136" i="8" s="1"/>
  <c r="AE136" i="8" s="1"/>
  <c r="AF136" i="8" s="1"/>
  <c r="X807" i="8"/>
  <c r="AC807" i="8" s="1"/>
  <c r="AD807" i="8" s="1"/>
  <c r="AE807" i="8" s="1"/>
  <c r="AF807" i="8" s="1"/>
  <c r="X453" i="8"/>
  <c r="Z546" i="8"/>
  <c r="W546" i="8"/>
  <c r="Y546" i="8" s="1"/>
  <c r="Y383" i="8"/>
  <c r="AA383" i="8" s="1"/>
  <c r="AB383" i="8" s="1"/>
  <c r="X383" i="8"/>
  <c r="Z206" i="8"/>
  <c r="W206" i="8"/>
  <c r="Y206" i="8" s="1"/>
  <c r="W678" i="8"/>
  <c r="Y678" i="8" s="1"/>
  <c r="Z678" i="8"/>
  <c r="Z408" i="8"/>
  <c r="W408" i="8"/>
  <c r="Y408" i="8" s="1"/>
  <c r="AA408" i="8" s="1"/>
  <c r="AB408" i="8" s="1"/>
  <c r="AA231" i="8"/>
  <c r="AB231" i="8" s="1"/>
  <c r="W926" i="8"/>
  <c r="Y926" i="8" s="1"/>
  <c r="Z926" i="8"/>
  <c r="Z950" i="8"/>
  <c r="W950" i="8"/>
  <c r="Y950" i="8" s="1"/>
  <c r="AA110" i="8"/>
  <c r="AB110" i="8" s="1"/>
  <c r="Z77" i="8"/>
  <c r="W77" i="8"/>
  <c r="Y77" i="8" s="1"/>
  <c r="AA764" i="8"/>
  <c r="AB764" i="8" s="1"/>
  <c r="AA991" i="8"/>
  <c r="AB991" i="8" s="1"/>
  <c r="Z884" i="8"/>
  <c r="W884" i="8"/>
  <c r="Y884" i="8" s="1"/>
  <c r="W1007" i="8"/>
  <c r="Y1007" i="8" s="1"/>
  <c r="Z1007" i="8"/>
  <c r="W1002" i="8"/>
  <c r="Y1002" i="8" s="1"/>
  <c r="Z1002" i="8"/>
  <c r="Z522" i="8"/>
  <c r="W522" i="8"/>
  <c r="Y522" i="8" s="1"/>
  <c r="W282" i="8"/>
  <c r="Z282" i="8"/>
  <c r="W511" i="8"/>
  <c r="Y511" i="8" s="1"/>
  <c r="Z511" i="8"/>
  <c r="Z201" i="8"/>
  <c r="W201" i="8"/>
  <c r="Z907" i="8"/>
  <c r="W907" i="8"/>
  <c r="Y907" i="8" s="1"/>
  <c r="W755" i="8"/>
  <c r="Z755" i="8"/>
  <c r="Z381" i="8"/>
  <c r="W381" i="8"/>
  <c r="Y381" i="8" s="1"/>
  <c r="Y664" i="8"/>
  <c r="AA664" i="8" s="1"/>
  <c r="AB664" i="8" s="1"/>
  <c r="X664" i="8"/>
  <c r="Z882" i="8"/>
  <c r="W882" i="8"/>
  <c r="Y882" i="8" s="1"/>
  <c r="Z146" i="8"/>
  <c r="W146" i="8"/>
  <c r="Y146" i="8" s="1"/>
  <c r="AA146" i="8" s="1"/>
  <c r="AB146" i="8" s="1"/>
  <c r="Z796" i="8"/>
  <c r="W796" i="8"/>
  <c r="Y796" i="8" s="1"/>
  <c r="Z582" i="8"/>
  <c r="W582" i="8"/>
  <c r="Z143" i="8"/>
  <c r="W143" i="8"/>
  <c r="Y143" i="8" s="1"/>
  <c r="AA968" i="8"/>
  <c r="AB968" i="8" s="1"/>
  <c r="AA523" i="8"/>
  <c r="AB523" i="8" s="1"/>
  <c r="W30" i="8"/>
  <c r="Y30" i="8" s="1"/>
  <c r="Z30" i="8"/>
  <c r="X123" i="8"/>
  <c r="AC123" i="8" s="1"/>
  <c r="AD123" i="8" s="1"/>
  <c r="AE123" i="8" s="1"/>
  <c r="AF123" i="8" s="1"/>
  <c r="Z180" i="8"/>
  <c r="W180" i="8"/>
  <c r="Y180" i="8" s="1"/>
  <c r="AA197" i="8"/>
  <c r="AB197" i="8" s="1"/>
  <c r="AC197" i="8" s="1"/>
  <c r="AD197" i="8" s="1"/>
  <c r="AE197" i="8" s="1"/>
  <c r="AF197" i="8" s="1"/>
  <c r="W449" i="8"/>
  <c r="Z449" i="8"/>
  <c r="Z565" i="8"/>
  <c r="W565" i="8"/>
  <c r="Y565" i="8" s="1"/>
  <c r="AA565" i="8" s="1"/>
  <c r="AB565" i="8" s="1"/>
  <c r="Z187" i="8"/>
  <c r="W187" i="8"/>
  <c r="W237" i="8"/>
  <c r="Y237" i="8" s="1"/>
  <c r="Z237" i="8"/>
  <c r="W918" i="8"/>
  <c r="Y918" i="8" s="1"/>
  <c r="Z918" i="8"/>
  <c r="Z651" i="8"/>
  <c r="W651" i="8"/>
  <c r="Y651" i="8" s="1"/>
  <c r="Y140" i="8"/>
  <c r="AA140" i="8" s="1"/>
  <c r="AB140" i="8" s="1"/>
  <c r="X140" i="8"/>
  <c r="AA927" i="8"/>
  <c r="AB927" i="8" s="1"/>
  <c r="AC105" i="8"/>
  <c r="AD105" i="8" s="1"/>
  <c r="AE105" i="8" s="1"/>
  <c r="AF105" i="8" s="1"/>
  <c r="Z491" i="8"/>
  <c r="W491" i="8"/>
  <c r="Y491" i="8" s="1"/>
  <c r="X253" i="8"/>
  <c r="W697" i="8"/>
  <c r="Z697" i="8"/>
  <c r="W825" i="8"/>
  <c r="Z825" i="8"/>
  <c r="W115" i="8"/>
  <c r="Y115" i="8" s="1"/>
  <c r="Z115" i="8"/>
  <c r="W73" i="8"/>
  <c r="Y73" i="8" s="1"/>
  <c r="Z73" i="8"/>
  <c r="AA456" i="8"/>
  <c r="AB456" i="8" s="1"/>
  <c r="W249" i="8"/>
  <c r="Y249" i="8" s="1"/>
  <c r="Z249" i="8"/>
  <c r="Z800" i="8"/>
  <c r="W800" i="8"/>
  <c r="Y800" i="8" s="1"/>
  <c r="W297" i="8"/>
  <c r="Z297" i="8"/>
  <c r="W368" i="8"/>
  <c r="Y368" i="8" s="1"/>
  <c r="Z368" i="8"/>
  <c r="AA515" i="8"/>
  <c r="AB515" i="8" s="1"/>
  <c r="X927" i="8"/>
  <c r="AA257" i="8"/>
  <c r="AB257" i="8" s="1"/>
  <c r="W847" i="8"/>
  <c r="Z847" i="8"/>
  <c r="AA474" i="8"/>
  <c r="AB474" i="8" s="1"/>
  <c r="AC474" i="8" s="1"/>
  <c r="AD474" i="8" s="1"/>
  <c r="AE474" i="8" s="1"/>
  <c r="AF474" i="8" s="1"/>
  <c r="AA111" i="8"/>
  <c r="AB111" i="8" s="1"/>
  <c r="W562" i="8"/>
  <c r="Y562" i="8" s="1"/>
  <c r="Z562" i="8"/>
  <c r="Z921" i="8"/>
  <c r="W921" i="8"/>
  <c r="AA506" i="8"/>
  <c r="AB506" i="8" s="1"/>
  <c r="AA467" i="8"/>
  <c r="AB467" i="8" s="1"/>
  <c r="Z278" i="8"/>
  <c r="W278" i="8"/>
  <c r="Z296" i="8"/>
  <c r="W296" i="8"/>
  <c r="Y296" i="8" s="1"/>
  <c r="Z879" i="8"/>
  <c r="W879" i="8"/>
  <c r="Z427" i="8"/>
  <c r="W427" i="8"/>
  <c r="Y427" i="8" s="1"/>
  <c r="AA87" i="8"/>
  <c r="AB87" i="8" s="1"/>
  <c r="Y122" i="8"/>
  <c r="AA122" i="8" s="1"/>
  <c r="AB122" i="8" s="1"/>
  <c r="X122" i="8"/>
  <c r="Z982" i="8"/>
  <c r="W982" i="8"/>
  <c r="Y103" i="8"/>
  <c r="AA103" i="8" s="1"/>
  <c r="AB103" i="8" s="1"/>
  <c r="X103" i="8"/>
  <c r="AC874" i="8"/>
  <c r="AD874" i="8" s="1"/>
  <c r="AE874" i="8" s="1"/>
  <c r="AF874" i="8" s="1"/>
  <c r="Z956" i="8"/>
  <c r="W956" i="8"/>
  <c r="Y956" i="8" s="1"/>
  <c r="W965" i="8"/>
  <c r="Y965" i="8" s="1"/>
  <c r="Z965" i="8"/>
  <c r="AC469" i="8"/>
  <c r="AD469" i="8" s="1"/>
  <c r="AE469" i="8" s="1"/>
  <c r="AF469" i="8" s="1"/>
  <c r="X682" i="8"/>
  <c r="AC682" i="8" s="1"/>
  <c r="AD682" i="8" s="1"/>
  <c r="AE682" i="8" s="1"/>
  <c r="AF682" i="8" s="1"/>
  <c r="AA155" i="8"/>
  <c r="AB155" i="8" s="1"/>
  <c r="AC155" i="8" s="1"/>
  <c r="AD155" i="8" s="1"/>
  <c r="AE155" i="8" s="1"/>
  <c r="AF155" i="8" s="1"/>
  <c r="Y687" i="8"/>
  <c r="AA687" i="8" s="1"/>
  <c r="AB687" i="8" s="1"/>
  <c r="X687" i="8"/>
  <c r="Y61" i="8"/>
  <c r="AA61" i="8" s="1"/>
  <c r="AB61" i="8" s="1"/>
  <c r="X61" i="8"/>
  <c r="Z543" i="8"/>
  <c r="W543" i="8"/>
  <c r="Y543" i="8" s="1"/>
  <c r="Z718" i="8"/>
  <c r="W718" i="8"/>
  <c r="Y718" i="8" s="1"/>
  <c r="AA718" i="8" s="1"/>
  <c r="AB718" i="8" s="1"/>
  <c r="Z1003" i="8"/>
  <c r="W1003" i="8"/>
  <c r="X753" i="8"/>
  <c r="X602" i="8"/>
  <c r="AC602" i="8" s="1"/>
  <c r="AD602" i="8" s="1"/>
  <c r="AE602" i="8" s="1"/>
  <c r="AF602" i="8" s="1"/>
  <c r="W498" i="8"/>
  <c r="Z498" i="8"/>
  <c r="X289" i="8"/>
  <c r="AC289" i="8" s="1"/>
  <c r="AD289" i="8" s="1"/>
  <c r="AE289" i="8" s="1"/>
  <c r="AF289" i="8" s="1"/>
  <c r="X506" i="8"/>
  <c r="X696" i="8"/>
  <c r="AC696" i="8" s="1"/>
  <c r="AD696" i="8" s="1"/>
  <c r="AE696" i="8" s="1"/>
  <c r="AF696" i="8" s="1"/>
  <c r="X940" i="8"/>
  <c r="AC940" i="8" s="1"/>
  <c r="AD940" i="8" s="1"/>
  <c r="AE940" i="8" s="1"/>
  <c r="AF940" i="8" s="1"/>
  <c r="X76" i="8"/>
  <c r="X385" i="8"/>
  <c r="W794" i="8"/>
  <c r="Y794" i="8" s="1"/>
  <c r="Z794" i="8"/>
  <c r="Z270" i="8"/>
  <c r="W270" i="8"/>
  <c r="Y270" i="8" s="1"/>
  <c r="Y450" i="8"/>
  <c r="AA450" i="8" s="1"/>
  <c r="AB450" i="8" s="1"/>
  <c r="X450" i="8"/>
  <c r="AC450" i="8" s="1"/>
  <c r="AD450" i="8" s="1"/>
  <c r="AE450" i="8" s="1"/>
  <c r="AF450" i="8" s="1"/>
  <c r="AA465" i="8"/>
  <c r="AB465" i="8" s="1"/>
  <c r="AA462" i="8"/>
  <c r="AB462" i="8" s="1"/>
  <c r="Z53" i="8"/>
  <c r="W53" i="8"/>
  <c r="Y53" i="8" s="1"/>
  <c r="AC207" i="8"/>
  <c r="AD207" i="8" s="1"/>
  <c r="AE207" i="8" s="1"/>
  <c r="AF207" i="8" s="1"/>
  <c r="X462" i="8"/>
  <c r="W702" i="8"/>
  <c r="Z702" i="8"/>
  <c r="Z519" i="8"/>
  <c r="W519" i="8"/>
  <c r="Y519" i="8" s="1"/>
  <c r="AA519" i="8" s="1"/>
  <c r="AB519" i="8" s="1"/>
  <c r="Z266" i="8"/>
  <c r="W266" i="8"/>
  <c r="Y266" i="8" s="1"/>
  <c r="W843" i="8"/>
  <c r="Y843" i="8" s="1"/>
  <c r="Z843" i="8"/>
  <c r="W924" i="8"/>
  <c r="Y924" i="8" s="1"/>
  <c r="Z924" i="8"/>
  <c r="Z58" i="8"/>
  <c r="W58" i="8"/>
  <c r="Y58" i="8" s="1"/>
  <c r="Y433" i="8"/>
  <c r="AA433" i="8" s="1"/>
  <c r="AB433" i="8" s="1"/>
  <c r="X433" i="8"/>
  <c r="AA670" i="8"/>
  <c r="AB670" i="8" s="1"/>
  <c r="W27" i="8"/>
  <c r="Y27" i="8" s="1"/>
  <c r="Z27" i="8"/>
  <c r="X1005" i="8"/>
  <c r="AC1005" i="8" s="1"/>
  <c r="AD1005" i="8" s="1"/>
  <c r="AE1005" i="8" s="1"/>
  <c r="AF1005" i="8" s="1"/>
  <c r="Z880" i="8"/>
  <c r="W880" i="8"/>
  <c r="Y880" i="8" s="1"/>
  <c r="X522" i="8"/>
  <c r="W776" i="8"/>
  <c r="Y776" i="8" s="1"/>
  <c r="Z776" i="8"/>
  <c r="Z218" i="8"/>
  <c r="W218" i="8"/>
  <c r="Y218" i="8" s="1"/>
  <c r="W487" i="8"/>
  <c r="Y487" i="8" s="1"/>
  <c r="Z487" i="8"/>
  <c r="W117" i="8"/>
  <c r="Y117" i="8" s="1"/>
  <c r="Z117" i="8"/>
  <c r="W365" i="8"/>
  <c r="Y365" i="8" s="1"/>
  <c r="Z365" i="8"/>
  <c r="Z255" i="8"/>
  <c r="W255" i="8"/>
  <c r="Y255" i="8" s="1"/>
  <c r="AA255" i="8" s="1"/>
  <c r="AB255" i="8" s="1"/>
  <c r="Z643" i="8"/>
  <c r="W643" i="8"/>
  <c r="Y643" i="8" s="1"/>
  <c r="W235" i="8"/>
  <c r="Y235" i="8" s="1"/>
  <c r="Z235" i="8"/>
  <c r="Z917" i="8"/>
  <c r="W917" i="8"/>
  <c r="Y917" i="8" s="1"/>
  <c r="Z213" i="8"/>
  <c r="W213" i="8"/>
  <c r="Y213" i="8" s="1"/>
  <c r="W464" i="8"/>
  <c r="Y464" i="8" s="1"/>
  <c r="Z464" i="8"/>
  <c r="W938" i="8"/>
  <c r="Z938" i="8"/>
  <c r="W247" i="8"/>
  <c r="Y247" i="8" s="1"/>
  <c r="Z247" i="8"/>
  <c r="X130" i="8"/>
  <c r="X704" i="8"/>
  <c r="Z848" i="8"/>
  <c r="W848" i="8"/>
  <c r="Y848" i="8" s="1"/>
  <c r="AA848" i="8" s="1"/>
  <c r="AB848" i="8" s="1"/>
  <c r="W975" i="8"/>
  <c r="Y975" i="8" s="1"/>
  <c r="Z975" i="8"/>
  <c r="Y785" i="8"/>
  <c r="AA785" i="8" s="1"/>
  <c r="AB785" i="8" s="1"/>
  <c r="X785" i="8"/>
  <c r="W392" i="8"/>
  <c r="Y392" i="8" s="1"/>
  <c r="Z392" i="8"/>
  <c r="W604" i="8"/>
  <c r="Y604" i="8" s="1"/>
  <c r="Z604" i="8"/>
  <c r="W261" i="8"/>
  <c r="Y261" i="8" s="1"/>
  <c r="Z261" i="8"/>
  <c r="Y312" i="8"/>
  <c r="AA312" i="8" s="1"/>
  <c r="AB312" i="8" s="1"/>
  <c r="X312" i="8"/>
  <c r="Z227" i="8"/>
  <c r="W227" i="8"/>
  <c r="Y227" i="8" s="1"/>
  <c r="X961" i="8"/>
  <c r="AC961" i="8" s="1"/>
  <c r="AD961" i="8" s="1"/>
  <c r="AE961" i="8" s="1"/>
  <c r="AF961" i="8" s="1"/>
  <c r="W166" i="8"/>
  <c r="Z166" i="8"/>
  <c r="W441" i="8"/>
  <c r="Y441" i="8" s="1"/>
  <c r="Z441" i="8"/>
  <c r="X805" i="8"/>
  <c r="W646" i="8"/>
  <c r="Y646" i="8" s="1"/>
  <c r="Z646" i="8"/>
  <c r="Y413" i="8"/>
  <c r="AA413" i="8" s="1"/>
  <c r="AB413" i="8" s="1"/>
  <c r="X413" i="8"/>
  <c r="AC413" i="8" s="1"/>
  <c r="AD413" i="8" s="1"/>
  <c r="AE413" i="8" s="1"/>
  <c r="AF413" i="8" s="1"/>
  <c r="Z681" i="8"/>
  <c r="W681" i="8"/>
  <c r="Y681" i="8" s="1"/>
  <c r="W414" i="8"/>
  <c r="Z414" i="8"/>
  <c r="W767" i="8"/>
  <c r="Z767" i="8"/>
  <c r="Z954" i="8"/>
  <c r="W954" i="8"/>
  <c r="Y954" i="8" s="1"/>
  <c r="AA629" i="8"/>
  <c r="AB629" i="8" s="1"/>
  <c r="AC629" i="8" s="1"/>
  <c r="AD629" i="8" s="1"/>
  <c r="AE629" i="8" s="1"/>
  <c r="AF629" i="8" s="1"/>
  <c r="Z151" i="8"/>
  <c r="W151" i="8"/>
  <c r="W223" i="8"/>
  <c r="Z223" i="8"/>
  <c r="W250" i="8"/>
  <c r="Y250" i="8" s="1"/>
  <c r="Z250" i="8"/>
  <c r="Z726" i="8"/>
  <c r="W726" i="8"/>
  <c r="X465" i="8"/>
  <c r="Z793" i="8"/>
  <c r="W793" i="8"/>
  <c r="W774" i="8"/>
  <c r="Y774" i="8" s="1"/>
  <c r="Z774" i="8"/>
  <c r="AC128" i="8"/>
  <c r="AD128" i="8" s="1"/>
  <c r="AE128" i="8" s="1"/>
  <c r="AF128" i="8" s="1"/>
  <c r="Z483" i="8"/>
  <c r="W483" i="8"/>
  <c r="Z635" i="8"/>
  <c r="W635" i="8"/>
  <c r="W238" i="8"/>
  <c r="Z238" i="8"/>
  <c r="AA127" i="8"/>
  <c r="AB127" i="8" s="1"/>
  <c r="AC127" i="8" s="1"/>
  <c r="AD127" i="8" s="1"/>
  <c r="AE127" i="8" s="1"/>
  <c r="AF127" i="8" s="1"/>
  <c r="W116" i="8"/>
  <c r="Z116" i="8"/>
  <c r="Z112" i="8"/>
  <c r="W112" i="8"/>
  <c r="X749" i="8"/>
  <c r="AC749" i="8" s="1"/>
  <c r="AD749" i="8" s="1"/>
  <c r="AE749" i="8" s="1"/>
  <c r="AF749" i="8" s="1"/>
  <c r="AC313" i="8"/>
  <c r="AD313" i="8" s="1"/>
  <c r="AE313" i="8" s="1"/>
  <c r="AF313" i="8" s="1"/>
  <c r="W284" i="8"/>
  <c r="Z284" i="8"/>
  <c r="W174" i="8"/>
  <c r="Z174" i="8"/>
  <c r="Y94" i="8"/>
  <c r="AA94" i="8" s="1"/>
  <c r="AB94" i="8" s="1"/>
  <c r="X94" i="8"/>
  <c r="W357" i="8"/>
  <c r="Z357" i="8"/>
  <c r="Y37" i="8"/>
  <c r="AA37" i="8" s="1"/>
  <c r="AB37" i="8" s="1"/>
  <c r="X37" i="8"/>
  <c r="X936" i="8"/>
  <c r="AC936" i="8" s="1"/>
  <c r="AD936" i="8" s="1"/>
  <c r="AE936" i="8" s="1"/>
  <c r="AF936" i="8" s="1"/>
  <c r="Z106" i="8"/>
  <c r="W106" i="8"/>
  <c r="Y106" i="8" s="1"/>
  <c r="W14" i="8"/>
  <c r="Z14" i="8"/>
  <c r="X804" i="8"/>
  <c r="AC804" i="8" s="1"/>
  <c r="AD804" i="8" s="1"/>
  <c r="AE804" i="8" s="1"/>
  <c r="AF804" i="8" s="1"/>
  <c r="W547" i="8"/>
  <c r="Y547" i="8" s="1"/>
  <c r="Z547" i="8"/>
  <c r="W447" i="8"/>
  <c r="Z447" i="8"/>
  <c r="Z736" i="8"/>
  <c r="W736" i="8"/>
  <c r="X224" i="8"/>
  <c r="AC224" i="8" s="1"/>
  <c r="AD224" i="8" s="1"/>
  <c r="AE224" i="8" s="1"/>
  <c r="AF224" i="8" s="1"/>
  <c r="X252" i="8"/>
  <c r="AC252" i="8" s="1"/>
  <c r="AD252" i="8" s="1"/>
  <c r="AE252" i="8" s="1"/>
  <c r="AF252" i="8" s="1"/>
  <c r="X645" i="8"/>
  <c r="X897" i="8"/>
  <c r="AC897" i="8" s="1"/>
  <c r="AD897" i="8" s="1"/>
  <c r="AE897" i="8" s="1"/>
  <c r="AF897" i="8" s="1"/>
  <c r="X903" i="8"/>
  <c r="X87" i="8"/>
  <c r="X689" i="8"/>
  <c r="AC689" i="8" s="1"/>
  <c r="AD689" i="8" s="1"/>
  <c r="AE689" i="8" s="1"/>
  <c r="AF689" i="8" s="1"/>
  <c r="X811" i="8"/>
  <c r="AC811" i="8" s="1"/>
  <c r="AD811" i="8" s="1"/>
  <c r="AE811" i="8" s="1"/>
  <c r="AF811" i="8" s="1"/>
  <c r="X885" i="8"/>
  <c r="AC885" i="8" s="1"/>
  <c r="AD885" i="8" s="1"/>
  <c r="AE885" i="8" s="1"/>
  <c r="AF885" i="8" s="1"/>
  <c r="X31" i="8"/>
  <c r="AC31" i="8" s="1"/>
  <c r="AD31" i="8" s="1"/>
  <c r="AE31" i="8" s="1"/>
  <c r="AF31" i="8" s="1"/>
  <c r="X424" i="8"/>
  <c r="AC424" i="8" s="1"/>
  <c r="AD424" i="8" s="1"/>
  <c r="AE424" i="8" s="1"/>
  <c r="AF424" i="8" s="1"/>
  <c r="X680" i="8"/>
  <c r="AC680" i="8" s="1"/>
  <c r="AD680" i="8" s="1"/>
  <c r="AE680" i="8" s="1"/>
  <c r="AF680" i="8" s="1"/>
  <c r="W163" i="8"/>
  <c r="Y163" i="8" s="1"/>
  <c r="Z163" i="8"/>
  <c r="Z911" i="8"/>
  <c r="W911" i="8"/>
  <c r="Y911" i="8" s="1"/>
  <c r="AA911" i="8" s="1"/>
  <c r="AB911" i="8" s="1"/>
  <c r="Z460" i="8"/>
  <c r="W460" i="8"/>
  <c r="Z548" i="8"/>
  <c r="W548" i="8"/>
  <c r="Y548" i="8" s="1"/>
  <c r="H24" i="12"/>
  <c r="H25" i="12"/>
  <c r="H39" i="12" s="1"/>
  <c r="Z783" i="8"/>
  <c r="W783" i="8"/>
  <c r="Z698" i="8"/>
  <c r="W698" i="8"/>
  <c r="Y698" i="8" s="1"/>
  <c r="Z588" i="8"/>
  <c r="W588" i="8"/>
  <c r="Y588" i="8" s="1"/>
  <c r="AC508" i="8"/>
  <c r="AD508" i="8" s="1"/>
  <c r="AE508" i="8" s="1"/>
  <c r="AF508" i="8" s="1"/>
  <c r="W371" i="8"/>
  <c r="Y371" i="8" s="1"/>
  <c r="Z371" i="8"/>
  <c r="W833" i="8"/>
  <c r="Y833" i="8" s="1"/>
  <c r="AA833" i="8" s="1"/>
  <c r="AB833" i="8" s="1"/>
  <c r="Z833" i="8"/>
  <c r="X346" i="8"/>
  <c r="AC346" i="8" s="1"/>
  <c r="AD346" i="8" s="1"/>
  <c r="AE346" i="8" s="1"/>
  <c r="AF346" i="8" s="1"/>
  <c r="X544" i="8"/>
  <c r="X267" i="8"/>
  <c r="AC267" i="8" s="1"/>
  <c r="AD267" i="8" s="1"/>
  <c r="AE267" i="8" s="1"/>
  <c r="AF267" i="8" s="1"/>
  <c r="X646" i="8"/>
  <c r="AC108" i="8"/>
  <c r="AD108" i="8" s="1"/>
  <c r="AE108" i="8" s="1"/>
  <c r="AF108" i="8" s="1"/>
  <c r="Z760" i="8"/>
  <c r="W760" i="8"/>
  <c r="Y760" i="8" s="1"/>
  <c r="AA760" i="8" s="1"/>
  <c r="AB760" i="8" s="1"/>
  <c r="Z895" i="8"/>
  <c r="W895" i="8"/>
  <c r="Z159" i="8"/>
  <c r="W159" i="8"/>
  <c r="AA536" i="8"/>
  <c r="AB536" i="8" s="1"/>
  <c r="AC536" i="8" s="1"/>
  <c r="AD536" i="8" s="1"/>
  <c r="AE536" i="8" s="1"/>
  <c r="AF536" i="8" s="1"/>
  <c r="AC792" i="8"/>
  <c r="AD792" i="8" s="1"/>
  <c r="AE792" i="8" s="1"/>
  <c r="AF792" i="8" s="1"/>
  <c r="W52" i="8"/>
  <c r="Z52" i="8"/>
  <c r="Y248" i="8"/>
  <c r="AA248" i="8" s="1"/>
  <c r="AB248" i="8" s="1"/>
  <c r="X248" i="8"/>
  <c r="W986" i="8"/>
  <c r="Z986" i="8"/>
  <c r="W276" i="8"/>
  <c r="Z276" i="8"/>
  <c r="Z209" i="8"/>
  <c r="W209" i="8"/>
  <c r="Z741" i="8"/>
  <c r="W741" i="8"/>
  <c r="Y741" i="8" s="1"/>
  <c r="AA355" i="8"/>
  <c r="AB355" i="8" s="1"/>
  <c r="AC355" i="8" s="1"/>
  <c r="AD355" i="8" s="1"/>
  <c r="AE355" i="8" s="1"/>
  <c r="AF355" i="8" s="1"/>
  <c r="Z863" i="8"/>
  <c r="W863" i="8"/>
  <c r="Y863" i="8" s="1"/>
  <c r="W839" i="8"/>
  <c r="Z839" i="8"/>
  <c r="W301" i="8"/>
  <c r="Z301" i="8"/>
  <c r="W759" i="8"/>
  <c r="Z759" i="8"/>
  <c r="Y568" i="8"/>
  <c r="AA568" i="8" s="1"/>
  <c r="AB568" i="8" s="1"/>
  <c r="X568" i="8"/>
  <c r="AA905" i="8"/>
  <c r="AB905" i="8" s="1"/>
  <c r="AC905" i="8" s="1"/>
  <c r="AD905" i="8" s="1"/>
  <c r="AE905" i="8" s="1"/>
  <c r="AF905" i="8" s="1"/>
  <c r="Z871" i="8"/>
  <c r="W871" i="8"/>
  <c r="Z771" i="8"/>
  <c r="W771" i="8"/>
  <c r="AC966" i="8"/>
  <c r="AD966" i="8" s="1"/>
  <c r="AE966" i="8" s="1"/>
  <c r="AF966" i="8" s="1"/>
  <c r="AA830" i="8"/>
  <c r="AB830" i="8" s="1"/>
  <c r="AC830" i="8" s="1"/>
  <c r="AD830" i="8" s="1"/>
  <c r="AE830" i="8" s="1"/>
  <c r="AF830" i="8" s="1"/>
  <c r="AA935" i="8"/>
  <c r="AB935" i="8" s="1"/>
  <c r="AA40" i="8"/>
  <c r="AB40" i="8" s="1"/>
  <c r="AC40" i="8" s="1"/>
  <c r="AD40" i="8" s="1"/>
  <c r="AE40" i="8" s="1"/>
  <c r="AF40" i="8" s="1"/>
  <c r="AA328" i="8"/>
  <c r="AB328" i="8" s="1"/>
  <c r="AC328" i="8" s="1"/>
  <c r="AD328" i="8" s="1"/>
  <c r="AE328" i="8" s="1"/>
  <c r="AF328" i="8" s="1"/>
  <c r="Z876" i="8"/>
  <c r="W876" i="8"/>
  <c r="Y876" i="8" s="1"/>
  <c r="X756" i="8"/>
  <c r="Y251" i="8"/>
  <c r="AA251" i="8" s="1"/>
  <c r="AB251" i="8" s="1"/>
  <c r="X251" i="8"/>
  <c r="Z896" i="8"/>
  <c r="W896" i="8"/>
  <c r="Z900" i="8"/>
  <c r="W900" i="8"/>
  <c r="Z32" i="8"/>
  <c r="W32" i="8"/>
  <c r="Y32" i="8" s="1"/>
  <c r="Z389" i="8"/>
  <c r="W389" i="8"/>
  <c r="W762" i="8"/>
  <c r="Y762" i="8" s="1"/>
  <c r="Z762" i="8"/>
  <c r="X661" i="8"/>
  <c r="X968" i="8"/>
  <c r="Y431" i="8"/>
  <c r="AA431" i="8" s="1"/>
  <c r="AB431" i="8" s="1"/>
  <c r="X431" i="8"/>
  <c r="Y176" i="8"/>
  <c r="AA176" i="8" s="1"/>
  <c r="AB176" i="8" s="1"/>
  <c r="X176" i="8"/>
  <c r="W109" i="8"/>
  <c r="Y109" i="8" s="1"/>
  <c r="Z109" i="8"/>
  <c r="Z283" i="8"/>
  <c r="W283" i="8"/>
  <c r="Z388" i="8"/>
  <c r="W388" i="8"/>
  <c r="Y388" i="8" s="1"/>
  <c r="AA628" i="8"/>
  <c r="AB628" i="8" s="1"/>
  <c r="AC628" i="8" s="1"/>
  <c r="AD628" i="8" s="1"/>
  <c r="AE628" i="8" s="1"/>
  <c r="AF628" i="8" s="1"/>
  <c r="W933" i="8"/>
  <c r="Y933" i="8" s="1"/>
  <c r="Z933" i="8"/>
  <c r="J16" i="10"/>
  <c r="F14" i="5"/>
  <c r="Z1006" i="8"/>
  <c r="W1006" i="8"/>
  <c r="Y1006" i="8" s="1"/>
  <c r="X673" i="8"/>
  <c r="AC673" i="8" s="1"/>
  <c r="AD673" i="8" s="1"/>
  <c r="AE673" i="8" s="1"/>
  <c r="AF673" i="8" s="1"/>
  <c r="Z735" i="8"/>
  <c r="W735" i="8"/>
  <c r="X920" i="8"/>
  <c r="X527" i="8"/>
  <c r="X593" i="8"/>
  <c r="AC593" i="8" s="1"/>
  <c r="AD593" i="8" s="1"/>
  <c r="AE593" i="8" s="1"/>
  <c r="AF593" i="8" s="1"/>
  <c r="X693" i="8"/>
  <c r="X764" i="8"/>
  <c r="X523" i="8"/>
  <c r="X399" i="8"/>
  <c r="AA711" i="8" l="1"/>
  <c r="AB711" i="8" s="1"/>
  <c r="AA153" i="8"/>
  <c r="AB153" i="8" s="1"/>
  <c r="AA279" i="8"/>
  <c r="AB279" i="8" s="1"/>
  <c r="AC95" i="8"/>
  <c r="AD95" i="8" s="1"/>
  <c r="AE95" i="8" s="1"/>
  <c r="AF95" i="8" s="1"/>
  <c r="AC527" i="8"/>
  <c r="AD527" i="8" s="1"/>
  <c r="AE527" i="8" s="1"/>
  <c r="AF527" i="8" s="1"/>
  <c r="AC920" i="8"/>
  <c r="AD920" i="8" s="1"/>
  <c r="AE920" i="8" s="1"/>
  <c r="AF920" i="8" s="1"/>
  <c r="AA250" i="8"/>
  <c r="AB250" i="8" s="1"/>
  <c r="AA705" i="8"/>
  <c r="AB705" i="8" s="1"/>
  <c r="AA690" i="8"/>
  <c r="AB690" i="8" s="1"/>
  <c r="AC601" i="8"/>
  <c r="AD601" i="8" s="1"/>
  <c r="AE601" i="8" s="1"/>
  <c r="AF601" i="8" s="1"/>
  <c r="AA235" i="8"/>
  <c r="AB235" i="8" s="1"/>
  <c r="X714" i="8"/>
  <c r="AC714" i="8" s="1"/>
  <c r="AD714" i="8" s="1"/>
  <c r="AE714" i="8" s="1"/>
  <c r="AF714" i="8" s="1"/>
  <c r="AA651" i="8"/>
  <c r="AB651" i="8" s="1"/>
  <c r="AA579" i="8"/>
  <c r="AB579" i="8" s="1"/>
  <c r="AA442" i="8"/>
  <c r="AB442" i="8" s="1"/>
  <c r="AC372" i="8"/>
  <c r="AD372" i="8" s="1"/>
  <c r="AE372" i="8" s="1"/>
  <c r="AF372" i="8" s="1"/>
  <c r="AC968" i="8"/>
  <c r="AD968" i="8" s="1"/>
  <c r="AE968" i="8" s="1"/>
  <c r="AF968" i="8" s="1"/>
  <c r="AC661" i="8"/>
  <c r="AD661" i="8" s="1"/>
  <c r="AE661" i="8" s="1"/>
  <c r="AF661" i="8" s="1"/>
  <c r="AA374" i="8"/>
  <c r="AB374" i="8" s="1"/>
  <c r="AA740" i="8"/>
  <c r="AB740" i="8" s="1"/>
  <c r="AA661" i="8"/>
  <c r="AB661" i="8" s="1"/>
  <c r="AC138" i="8"/>
  <c r="AD138" i="8" s="1"/>
  <c r="AE138" i="8" s="1"/>
  <c r="AF138" i="8" s="1"/>
  <c r="AA835" i="8"/>
  <c r="AB835" i="8" s="1"/>
  <c r="AA93" i="8"/>
  <c r="AB93" i="8" s="1"/>
  <c r="X362" i="8"/>
  <c r="AC362" i="8" s="1"/>
  <c r="AD362" i="8" s="1"/>
  <c r="AE362" i="8" s="1"/>
  <c r="AF362" i="8" s="1"/>
  <c r="AC175" i="8"/>
  <c r="AD175" i="8" s="1"/>
  <c r="AE175" i="8" s="1"/>
  <c r="AF175" i="8" s="1"/>
  <c r="AC88" i="8"/>
  <c r="AD88" i="8" s="1"/>
  <c r="AE88" i="8" s="1"/>
  <c r="AF88" i="8" s="1"/>
  <c r="AC713" i="8"/>
  <c r="AD713" i="8" s="1"/>
  <c r="AE713" i="8" s="1"/>
  <c r="AF713" i="8" s="1"/>
  <c r="AA370" i="8"/>
  <c r="AB370" i="8" s="1"/>
  <c r="AC660" i="8"/>
  <c r="AD660" i="8" s="1"/>
  <c r="AE660" i="8" s="1"/>
  <c r="AF660" i="8" s="1"/>
  <c r="X727" i="8"/>
  <c r="X254" i="8"/>
  <c r="AC732" i="8"/>
  <c r="AD732" i="8" s="1"/>
  <c r="AE732" i="8" s="1"/>
  <c r="AF732" i="8" s="1"/>
  <c r="X837" i="8"/>
  <c r="AC181" i="8"/>
  <c r="AD181" i="8" s="1"/>
  <c r="AE181" i="8" s="1"/>
  <c r="AF181" i="8" s="1"/>
  <c r="AC257" i="8"/>
  <c r="AD257" i="8" s="1"/>
  <c r="AE257" i="8" s="1"/>
  <c r="AF257" i="8" s="1"/>
  <c r="AA367" i="8"/>
  <c r="AB367" i="8" s="1"/>
  <c r="AA21" i="8"/>
  <c r="AB21" i="8" s="1"/>
  <c r="X403" i="8"/>
  <c r="AC904" i="8"/>
  <c r="AD904" i="8" s="1"/>
  <c r="AE904" i="8" s="1"/>
  <c r="AF904" i="8" s="1"/>
  <c r="AC133" i="8"/>
  <c r="AD133" i="8" s="1"/>
  <c r="AE133" i="8" s="1"/>
  <c r="AF133" i="8" s="1"/>
  <c r="AC404" i="8"/>
  <c r="AD404" i="8" s="1"/>
  <c r="AE404" i="8" s="1"/>
  <c r="AF404" i="8" s="1"/>
  <c r="AC69" i="8"/>
  <c r="AD69" i="8" s="1"/>
  <c r="AE69" i="8" s="1"/>
  <c r="AF69" i="8" s="1"/>
  <c r="AC186" i="8"/>
  <c r="AD186" i="8" s="1"/>
  <c r="AE186" i="8" s="1"/>
  <c r="AF186" i="8" s="1"/>
  <c r="K10" i="12"/>
  <c r="AC76" i="8"/>
  <c r="AD76" i="8" s="1"/>
  <c r="AE76" i="8" s="1"/>
  <c r="AF76" i="8" s="1"/>
  <c r="AC515" i="8"/>
  <c r="AD515" i="8" s="1"/>
  <c r="AE515" i="8" s="1"/>
  <c r="AF515" i="8" s="1"/>
  <c r="AA219" i="8"/>
  <c r="AB219" i="8" s="1"/>
  <c r="AC182" i="8"/>
  <c r="AD182" i="8" s="1"/>
  <c r="AE182" i="8" s="1"/>
  <c r="AF182" i="8" s="1"/>
  <c r="X762" i="8"/>
  <c r="X104" i="8"/>
  <c r="AA512" i="8"/>
  <c r="AB512" i="8" s="1"/>
  <c r="AA203" i="8"/>
  <c r="AB203" i="8" s="1"/>
  <c r="X438" i="8"/>
  <c r="AC438" i="8" s="1"/>
  <c r="AD438" i="8" s="1"/>
  <c r="AE438" i="8" s="1"/>
  <c r="AF438" i="8" s="1"/>
  <c r="AA974" i="8"/>
  <c r="AB974" i="8" s="1"/>
  <c r="AA446" i="8"/>
  <c r="AB446" i="8" s="1"/>
  <c r="AC753" i="8"/>
  <c r="AD753" i="8" s="1"/>
  <c r="AE753" i="8" s="1"/>
  <c r="AF753" i="8" s="1"/>
  <c r="AC903" i="8"/>
  <c r="AD903" i="8" s="1"/>
  <c r="AE903" i="8" s="1"/>
  <c r="AF903" i="8" s="1"/>
  <c r="AC37" i="8"/>
  <c r="AD37" i="8" s="1"/>
  <c r="AE37" i="8" s="1"/>
  <c r="AF37" i="8" s="1"/>
  <c r="AC433" i="8"/>
  <c r="AD433" i="8" s="1"/>
  <c r="AE433" i="8" s="1"/>
  <c r="AF433" i="8" s="1"/>
  <c r="AC103" i="8"/>
  <c r="AD103" i="8" s="1"/>
  <c r="AE103" i="8" s="1"/>
  <c r="AF103" i="8" s="1"/>
  <c r="AA550" i="8"/>
  <c r="AB550" i="8" s="1"/>
  <c r="AA584" i="8"/>
  <c r="AB584" i="8" s="1"/>
  <c r="AA870" i="8"/>
  <c r="AB870" i="8" s="1"/>
  <c r="AA500" i="8"/>
  <c r="AB500" i="8" s="1"/>
  <c r="AA230" i="8"/>
  <c r="AB230" i="8" s="1"/>
  <c r="AC538" i="8"/>
  <c r="AD538" i="8" s="1"/>
  <c r="AE538" i="8" s="1"/>
  <c r="AF538" i="8" s="1"/>
  <c r="X612" i="8"/>
  <c r="AA89" i="8"/>
  <c r="AB89" i="8" s="1"/>
  <c r="X558" i="8"/>
  <c r="AC124" i="8"/>
  <c r="AD124" i="8" s="1"/>
  <c r="AE124" i="8" s="1"/>
  <c r="AF124" i="8" s="1"/>
  <c r="X365" i="8"/>
  <c r="AA35" i="8"/>
  <c r="AB35" i="8" s="1"/>
  <c r="AA992" i="8"/>
  <c r="AB992" i="8" s="1"/>
  <c r="X491" i="8"/>
  <c r="AC691" i="8"/>
  <c r="AD691" i="8" s="1"/>
  <c r="AE691" i="8" s="1"/>
  <c r="AF691" i="8" s="1"/>
  <c r="AC539" i="8"/>
  <c r="AD539" i="8" s="1"/>
  <c r="AE539" i="8" s="1"/>
  <c r="AF539" i="8" s="1"/>
  <c r="AC709" i="8"/>
  <c r="AD709" i="8" s="1"/>
  <c r="AE709" i="8" s="1"/>
  <c r="AF709" i="8" s="1"/>
  <c r="AA239" i="8"/>
  <c r="AB239" i="8" s="1"/>
  <c r="AA397" i="8"/>
  <c r="AB397" i="8" s="1"/>
  <c r="AA243" i="8"/>
  <c r="AB243" i="8" s="1"/>
  <c r="AA535" i="8"/>
  <c r="AB535" i="8" s="1"/>
  <c r="AA572" i="8"/>
  <c r="AB572" i="8" s="1"/>
  <c r="AC226" i="8"/>
  <c r="AD226" i="8" s="1"/>
  <c r="AE226" i="8" s="1"/>
  <c r="AF226" i="8" s="1"/>
  <c r="AA796" i="8"/>
  <c r="AB796" i="8" s="1"/>
  <c r="AC19" i="8"/>
  <c r="AD19" i="8" s="1"/>
  <c r="AE19" i="8" s="1"/>
  <c r="AF19" i="8" s="1"/>
  <c r="AC232" i="8"/>
  <c r="AD232" i="8" s="1"/>
  <c r="AE232" i="8" s="1"/>
  <c r="AF232" i="8" s="1"/>
  <c r="AA154" i="8"/>
  <c r="AB154" i="8" s="1"/>
  <c r="AA815" i="8"/>
  <c r="AB815" i="8" s="1"/>
  <c r="AA867" i="8"/>
  <c r="AB867" i="8" s="1"/>
  <c r="AA476" i="8"/>
  <c r="AB476" i="8" s="1"/>
  <c r="AC669" i="8"/>
  <c r="AD669" i="8" s="1"/>
  <c r="AE669" i="8" s="1"/>
  <c r="AF669" i="8" s="1"/>
  <c r="AC524" i="8"/>
  <c r="AD524" i="8" s="1"/>
  <c r="AE524" i="8" s="1"/>
  <c r="AF524" i="8" s="1"/>
  <c r="X1002" i="8"/>
  <c r="X106" i="8"/>
  <c r="AC106" i="8" s="1"/>
  <c r="AD106" i="8" s="1"/>
  <c r="AE106" i="8" s="1"/>
  <c r="AF106" i="8" s="1"/>
  <c r="AC662" i="8"/>
  <c r="AD662" i="8" s="1"/>
  <c r="AE662" i="8" s="1"/>
  <c r="AF662" i="8" s="1"/>
  <c r="AA580" i="8"/>
  <c r="AB580" i="8" s="1"/>
  <c r="AC426" i="8"/>
  <c r="AD426" i="8" s="1"/>
  <c r="AE426" i="8" s="1"/>
  <c r="AF426" i="8" s="1"/>
  <c r="AC111" i="8"/>
  <c r="AD111" i="8" s="1"/>
  <c r="AE111" i="8" s="1"/>
  <c r="AF111" i="8" s="1"/>
  <c r="AA681" i="8"/>
  <c r="AB681" i="8" s="1"/>
  <c r="AA266" i="8"/>
  <c r="AB266" i="8" s="1"/>
  <c r="AC687" i="8"/>
  <c r="AD687" i="8" s="1"/>
  <c r="AE687" i="8" s="1"/>
  <c r="AF687" i="8" s="1"/>
  <c r="AA427" i="8"/>
  <c r="AB427" i="8" s="1"/>
  <c r="AC39" i="8"/>
  <c r="AD39" i="8" s="1"/>
  <c r="AE39" i="8" s="1"/>
  <c r="AF39" i="8" s="1"/>
  <c r="AC995" i="8"/>
  <c r="AD995" i="8" s="1"/>
  <c r="AE995" i="8" s="1"/>
  <c r="AF995" i="8" s="1"/>
  <c r="AA172" i="8"/>
  <c r="AB172" i="8" s="1"/>
  <c r="X993" i="8"/>
  <c r="AC248" i="8"/>
  <c r="AD248" i="8" s="1"/>
  <c r="AE248" i="8" s="1"/>
  <c r="AF248" i="8" s="1"/>
  <c r="AA213" i="8"/>
  <c r="AB213" i="8" s="1"/>
  <c r="AA533" i="8"/>
  <c r="AB533" i="8" s="1"/>
  <c r="AC171" i="8"/>
  <c r="AD171" i="8" s="1"/>
  <c r="AE171" i="8" s="1"/>
  <c r="AF171" i="8" s="1"/>
  <c r="X27" i="8"/>
  <c r="AA647" i="8"/>
  <c r="AB647" i="8" s="1"/>
  <c r="AA244" i="8"/>
  <c r="AB244" i="8" s="1"/>
  <c r="AA552" i="8"/>
  <c r="AB552" i="8" s="1"/>
  <c r="X675" i="8"/>
  <c r="AA857" i="8"/>
  <c r="AB857" i="8" s="1"/>
  <c r="AA472" i="8"/>
  <c r="AB472" i="8" s="1"/>
  <c r="AA934" i="8"/>
  <c r="AB934" i="8" s="1"/>
  <c r="AA915" i="8"/>
  <c r="AB915" i="8" s="1"/>
  <c r="X320" i="8"/>
  <c r="AC320" i="8" s="1"/>
  <c r="AD320" i="8" s="1"/>
  <c r="AE320" i="8" s="1"/>
  <c r="AF320" i="8" s="1"/>
  <c r="AC336" i="8"/>
  <c r="AD336" i="8" s="1"/>
  <c r="AE336" i="8" s="1"/>
  <c r="AF336" i="8" s="1"/>
  <c r="X530" i="8"/>
  <c r="AC164" i="8"/>
  <c r="AD164" i="8" s="1"/>
  <c r="AE164" i="8" s="1"/>
  <c r="AF164" i="8" s="1"/>
  <c r="AC251" i="8"/>
  <c r="AD251" i="8" s="1"/>
  <c r="AE251" i="8" s="1"/>
  <c r="AF251" i="8" s="1"/>
  <c r="AA917" i="8"/>
  <c r="AB917" i="8" s="1"/>
  <c r="AC664" i="8"/>
  <c r="AD664" i="8" s="1"/>
  <c r="AE664" i="8" s="1"/>
  <c r="AF664" i="8" s="1"/>
  <c r="AA206" i="8"/>
  <c r="AB206" i="8" s="1"/>
  <c r="AA923" i="8"/>
  <c r="AB923" i="8" s="1"/>
  <c r="AA570" i="8"/>
  <c r="AB570" i="8" s="1"/>
  <c r="AA51" i="8"/>
  <c r="AB51" i="8" s="1"/>
  <c r="AA222" i="8"/>
  <c r="AB222" i="8" s="1"/>
  <c r="AA378" i="8"/>
  <c r="AB378" i="8" s="1"/>
  <c r="E41" i="6"/>
  <c r="E42" i="6" s="1"/>
  <c r="E43" i="6" s="1"/>
  <c r="E44" i="6" s="1"/>
  <c r="E10" i="3" s="1"/>
  <c r="AA337" i="8"/>
  <c r="AB337" i="8" s="1"/>
  <c r="AA555" i="8"/>
  <c r="AB555" i="8" s="1"/>
  <c r="X258" i="8"/>
  <c r="AC598" i="8"/>
  <c r="AD598" i="8" s="1"/>
  <c r="AE598" i="8" s="1"/>
  <c r="AF598" i="8" s="1"/>
  <c r="AC439" i="8"/>
  <c r="AD439" i="8" s="1"/>
  <c r="AE439" i="8" s="1"/>
  <c r="AF439" i="8" s="1"/>
  <c r="AA588" i="8"/>
  <c r="AB588" i="8" s="1"/>
  <c r="AA381" i="8"/>
  <c r="AB381" i="8" s="1"/>
  <c r="AA884" i="8"/>
  <c r="AB884" i="8" s="1"/>
  <c r="AC383" i="8"/>
  <c r="AD383" i="8" s="1"/>
  <c r="AE383" i="8" s="1"/>
  <c r="AF383" i="8" s="1"/>
  <c r="AA563" i="8"/>
  <c r="AB563" i="8" s="1"/>
  <c r="AA821" i="8"/>
  <c r="AB821" i="8" s="1"/>
  <c r="X270" i="8"/>
  <c r="AC364" i="8"/>
  <c r="AD364" i="8" s="1"/>
  <c r="AE364" i="8" s="1"/>
  <c r="AF364" i="8" s="1"/>
  <c r="AA665" i="8"/>
  <c r="AB665" i="8" s="1"/>
  <c r="AA473" i="8"/>
  <c r="AB473" i="8" s="1"/>
  <c r="AC62" i="8"/>
  <c r="AD62" i="8" s="1"/>
  <c r="AE62" i="8" s="1"/>
  <c r="AF62" i="8" s="1"/>
  <c r="X277" i="8"/>
  <c r="X382" i="8"/>
  <c r="AC354" i="8"/>
  <c r="AD354" i="8" s="1"/>
  <c r="AE354" i="8" s="1"/>
  <c r="AF354" i="8" s="1"/>
  <c r="AC910" i="8"/>
  <c r="AD910" i="8" s="1"/>
  <c r="AE910" i="8" s="1"/>
  <c r="AF910" i="8" s="1"/>
  <c r="AC655" i="8"/>
  <c r="AD655" i="8" s="1"/>
  <c r="AE655" i="8" s="1"/>
  <c r="AF655" i="8" s="1"/>
  <c r="X638" i="8"/>
  <c r="AC912" i="8"/>
  <c r="AD912" i="8" s="1"/>
  <c r="AE912" i="8" s="1"/>
  <c r="AF912" i="8" s="1"/>
  <c r="AC431" i="8"/>
  <c r="AD431" i="8" s="1"/>
  <c r="AE431" i="8" s="1"/>
  <c r="AF431" i="8" s="1"/>
  <c r="AA698" i="8"/>
  <c r="AB698" i="8" s="1"/>
  <c r="AA643" i="8"/>
  <c r="AB643" i="8" s="1"/>
  <c r="AA800" i="8"/>
  <c r="AB800" i="8" s="1"/>
  <c r="AA728" i="8"/>
  <c r="AB728" i="8" s="1"/>
  <c r="AA585" i="8"/>
  <c r="AB585" i="8" s="1"/>
  <c r="AA369" i="8"/>
  <c r="AB369" i="8" s="1"/>
  <c r="AA560" i="8"/>
  <c r="AB560" i="8" s="1"/>
  <c r="X857" i="8"/>
  <c r="AC865" i="8"/>
  <c r="AD865" i="8" s="1"/>
  <c r="AE865" i="8" s="1"/>
  <c r="AF865" i="8" s="1"/>
  <c r="AA975" i="8"/>
  <c r="AB975" i="8" s="1"/>
  <c r="X681" i="8"/>
  <c r="X205" i="8"/>
  <c r="AA624" i="8"/>
  <c r="AB624" i="8" s="1"/>
  <c r="AA148" i="8"/>
  <c r="AB148" i="8" s="1"/>
  <c r="AA468" i="8"/>
  <c r="AB468" i="8" s="1"/>
  <c r="X395" i="8"/>
  <c r="AA32" i="8"/>
  <c r="AB32" i="8" s="1"/>
  <c r="AC94" i="8"/>
  <c r="AD94" i="8" s="1"/>
  <c r="AE94" i="8" s="1"/>
  <c r="AF94" i="8" s="1"/>
  <c r="AA247" i="8"/>
  <c r="AB247" i="8" s="1"/>
  <c r="AA117" i="8"/>
  <c r="AB117" i="8" s="1"/>
  <c r="X446" i="8"/>
  <c r="AC446" i="8" s="1"/>
  <c r="AD446" i="8" s="1"/>
  <c r="AE446" i="8" s="1"/>
  <c r="AF446" i="8" s="1"/>
  <c r="AA918" i="8"/>
  <c r="AB918" i="8" s="1"/>
  <c r="AA291" i="8"/>
  <c r="AB291" i="8" s="1"/>
  <c r="AA501" i="8"/>
  <c r="AB501" i="8" s="1"/>
  <c r="X501" i="8"/>
  <c r="AA981" i="8"/>
  <c r="AB981" i="8" s="1"/>
  <c r="AC434" i="8"/>
  <c r="AD434" i="8" s="1"/>
  <c r="AE434" i="8" s="1"/>
  <c r="AF434" i="8" s="1"/>
  <c r="AA625" i="8"/>
  <c r="AB625" i="8" s="1"/>
  <c r="AA699" i="8"/>
  <c r="AB699" i="8" s="1"/>
  <c r="AA692" i="8"/>
  <c r="AB692" i="8" s="1"/>
  <c r="AC674" i="8"/>
  <c r="AD674" i="8" s="1"/>
  <c r="AE674" i="8" s="1"/>
  <c r="AF674" i="8" s="1"/>
  <c r="AA190" i="8"/>
  <c r="AB190" i="8" s="1"/>
  <c r="AC780" i="8"/>
  <c r="AD780" i="8" s="1"/>
  <c r="AE780" i="8" s="1"/>
  <c r="AF780" i="8" s="1"/>
  <c r="AC504" i="8"/>
  <c r="AD504" i="8" s="1"/>
  <c r="AE504" i="8" s="1"/>
  <c r="AF504" i="8" s="1"/>
  <c r="AA781" i="8"/>
  <c r="AB781" i="8" s="1"/>
  <c r="AA494" i="8"/>
  <c r="AB494" i="8" s="1"/>
  <c r="AC384" i="8"/>
  <c r="AD384" i="8" s="1"/>
  <c r="AE384" i="8" s="1"/>
  <c r="AF384" i="8" s="1"/>
  <c r="AA83" i="8"/>
  <c r="AB83" i="8" s="1"/>
  <c r="AA988" i="8"/>
  <c r="AB988" i="8" s="1"/>
  <c r="AC988" i="8" s="1"/>
  <c r="AD988" i="8" s="1"/>
  <c r="AE988" i="8" s="1"/>
  <c r="AF988" i="8" s="1"/>
  <c r="X147" i="8"/>
  <c r="X484" i="8"/>
  <c r="X337" i="8"/>
  <c r="X641" i="8"/>
  <c r="AC269" i="8"/>
  <c r="AD269" i="8" s="1"/>
  <c r="AE269" i="8" s="1"/>
  <c r="AF269" i="8" s="1"/>
  <c r="AC98" i="8"/>
  <c r="AD98" i="8" s="1"/>
  <c r="AE98" i="8" s="1"/>
  <c r="AF98" i="8" s="1"/>
  <c r="AC544" i="8"/>
  <c r="AD544" i="8" s="1"/>
  <c r="AE544" i="8" s="1"/>
  <c r="AF544" i="8" s="1"/>
  <c r="AC122" i="8"/>
  <c r="AD122" i="8" s="1"/>
  <c r="AE122" i="8" s="1"/>
  <c r="AF122" i="8" s="1"/>
  <c r="X371" i="8"/>
  <c r="AA143" i="8"/>
  <c r="AB143" i="8" s="1"/>
  <c r="AC453" i="8"/>
  <c r="AD453" i="8" s="1"/>
  <c r="AE453" i="8" s="1"/>
  <c r="AF453" i="8" s="1"/>
  <c r="AA137" i="8"/>
  <c r="AB137" i="8" s="1"/>
  <c r="X225" i="8"/>
  <c r="AC225" i="8" s="1"/>
  <c r="AD225" i="8" s="1"/>
  <c r="AE225" i="8" s="1"/>
  <c r="AF225" i="8" s="1"/>
  <c r="AC591" i="8"/>
  <c r="AD591" i="8" s="1"/>
  <c r="AE591" i="8" s="1"/>
  <c r="AF591" i="8" s="1"/>
  <c r="AA215" i="8"/>
  <c r="AB215" i="8" s="1"/>
  <c r="X55" i="8"/>
  <c r="X720" i="8"/>
  <c r="X907" i="8"/>
  <c r="X531" i="8"/>
  <c r="X495" i="8"/>
  <c r="AA204" i="8"/>
  <c r="AB204" i="8" s="1"/>
  <c r="AA721" i="8"/>
  <c r="AB721" i="8" s="1"/>
  <c r="X1001" i="8"/>
  <c r="AA97" i="8"/>
  <c r="AB97" i="8" s="1"/>
  <c r="X318" i="8"/>
  <c r="AC318" i="8" s="1"/>
  <c r="AD318" i="8" s="1"/>
  <c r="AE318" i="8" s="1"/>
  <c r="AF318" i="8" s="1"/>
  <c r="X71" i="8"/>
  <c r="X562" i="8"/>
  <c r="X989" i="8"/>
  <c r="X411" i="8"/>
  <c r="AC411" i="8" s="1"/>
  <c r="AD411" i="8" s="1"/>
  <c r="AE411" i="8" s="1"/>
  <c r="AF411" i="8" s="1"/>
  <c r="AC399" i="8"/>
  <c r="AD399" i="8" s="1"/>
  <c r="AE399" i="8" s="1"/>
  <c r="AF399" i="8" s="1"/>
  <c r="AA261" i="8"/>
  <c r="AB261" i="8" s="1"/>
  <c r="AA218" i="8"/>
  <c r="AB218" i="8" s="1"/>
  <c r="AC61" i="8"/>
  <c r="AD61" i="8" s="1"/>
  <c r="AE61" i="8" s="1"/>
  <c r="AF61" i="8" s="1"/>
  <c r="AA115" i="8"/>
  <c r="AB115" i="8" s="1"/>
  <c r="X250" i="8"/>
  <c r="AA950" i="8"/>
  <c r="AB950" i="8" s="1"/>
  <c r="AA939" i="8"/>
  <c r="AB939" i="8" s="1"/>
  <c r="AC782" i="8"/>
  <c r="AD782" i="8" s="1"/>
  <c r="AE782" i="8" s="1"/>
  <c r="AF782" i="8" s="1"/>
  <c r="X445" i="8"/>
  <c r="AA448" i="8"/>
  <c r="AB448" i="8" s="1"/>
  <c r="AA945" i="8"/>
  <c r="AB945" i="8" s="1"/>
  <c r="AC945" i="8" s="1"/>
  <c r="AD945" i="8" s="1"/>
  <c r="AE945" i="8" s="1"/>
  <c r="AF945" i="8" s="1"/>
  <c r="AA479" i="8"/>
  <c r="AB479" i="8" s="1"/>
  <c r="AA162" i="8"/>
  <c r="AB162" i="8" s="1"/>
  <c r="AA65" i="8"/>
  <c r="AB65" i="8" s="1"/>
  <c r="AC300" i="8"/>
  <c r="AD300" i="8" s="1"/>
  <c r="AE300" i="8" s="1"/>
  <c r="AF300" i="8" s="1"/>
  <c r="AA131" i="8"/>
  <c r="AB131" i="8" s="1"/>
  <c r="X814" i="8"/>
  <c r="X525" i="8"/>
  <c r="X566" i="8"/>
  <c r="AC231" i="8"/>
  <c r="AD231" i="8" s="1"/>
  <c r="AE231" i="8" s="1"/>
  <c r="AF231" i="8" s="1"/>
  <c r="X458" i="8"/>
  <c r="X776" i="8"/>
  <c r="AC841" i="8"/>
  <c r="AD841" i="8" s="1"/>
  <c r="AE841" i="8" s="1"/>
  <c r="AF841" i="8" s="1"/>
  <c r="AC686" i="8"/>
  <c r="AD686" i="8" s="1"/>
  <c r="AE686" i="8" s="1"/>
  <c r="AF686" i="8" s="1"/>
  <c r="AA638" i="8"/>
  <c r="AB638" i="8" s="1"/>
  <c r="X699" i="8"/>
  <c r="X117" i="8"/>
  <c r="X974" i="8"/>
  <c r="AC974" i="8" s="1"/>
  <c r="AD974" i="8" s="1"/>
  <c r="AE974" i="8" s="1"/>
  <c r="AF974" i="8" s="1"/>
  <c r="AC150" i="8"/>
  <c r="AD150" i="8" s="1"/>
  <c r="AE150" i="8" s="1"/>
  <c r="AF150" i="8" s="1"/>
  <c r="AA844" i="8"/>
  <c r="AB844" i="8" s="1"/>
  <c r="AC542" i="8"/>
  <c r="AD542" i="8" s="1"/>
  <c r="AE542" i="8" s="1"/>
  <c r="AF542" i="8" s="1"/>
  <c r="AA452" i="8"/>
  <c r="AB452" i="8" s="1"/>
  <c r="AC849" i="8"/>
  <c r="AD849" i="8" s="1"/>
  <c r="AE849" i="8" s="1"/>
  <c r="AF849" i="8" s="1"/>
  <c r="X368" i="8"/>
  <c r="X272" i="8"/>
  <c r="AA25" i="8"/>
  <c r="AB25" i="8" s="1"/>
  <c r="X820" i="8"/>
  <c r="X708" i="8"/>
  <c r="X244" i="8"/>
  <c r="AA766" i="8"/>
  <c r="AB766" i="8" s="1"/>
  <c r="AA351" i="8"/>
  <c r="AB351" i="8" s="1"/>
  <c r="X541" i="8"/>
  <c r="X657" i="8"/>
  <c r="AA720" i="8"/>
  <c r="AB720" i="8" s="1"/>
  <c r="X748" i="8"/>
  <c r="X152" i="8"/>
  <c r="AA627" i="8"/>
  <c r="AB627" i="8" s="1"/>
  <c r="AA957" i="8"/>
  <c r="AB957" i="8" s="1"/>
  <c r="AA375" i="8"/>
  <c r="AB375" i="8" s="1"/>
  <c r="AA888" i="8"/>
  <c r="AB888" i="8" s="1"/>
  <c r="X405" i="8"/>
  <c r="X975" i="8"/>
  <c r="AC975" i="8" s="1"/>
  <c r="AD975" i="8" s="1"/>
  <c r="AE975" i="8" s="1"/>
  <c r="AF975" i="8" s="1"/>
  <c r="AA109" i="8"/>
  <c r="AB109" i="8" s="1"/>
  <c r="AC253" i="8"/>
  <c r="AD253" i="8" s="1"/>
  <c r="AE253" i="8" s="1"/>
  <c r="AF253" i="8" s="1"/>
  <c r="AC393" i="8"/>
  <c r="AD393" i="8" s="1"/>
  <c r="AE393" i="8" s="1"/>
  <c r="AF393" i="8" s="1"/>
  <c r="AA422" i="8"/>
  <c r="AB422" i="8" s="1"/>
  <c r="X422" i="8"/>
  <c r="X255" i="8"/>
  <c r="AC255" i="8" s="1"/>
  <c r="AD255" i="8" s="1"/>
  <c r="AE255" i="8" s="1"/>
  <c r="AF255" i="8" s="1"/>
  <c r="X154" i="8"/>
  <c r="AC154" i="8" s="1"/>
  <c r="AD154" i="8" s="1"/>
  <c r="AE154" i="8" s="1"/>
  <c r="AF154" i="8" s="1"/>
  <c r="AA876" i="8"/>
  <c r="AB876" i="8" s="1"/>
  <c r="AA296" i="8"/>
  <c r="AB296" i="8" s="1"/>
  <c r="X115" i="8"/>
  <c r="AA161" i="8"/>
  <c r="AB161" i="8" s="1"/>
  <c r="AA663" i="8"/>
  <c r="AB663" i="8" s="1"/>
  <c r="AA145" i="8"/>
  <c r="AB145" i="8" s="1"/>
  <c r="AA48" i="8"/>
  <c r="AB48" i="8" s="1"/>
  <c r="AC670" i="8"/>
  <c r="AD670" i="8" s="1"/>
  <c r="AE670" i="8" s="1"/>
  <c r="AF670" i="8" s="1"/>
  <c r="AA985" i="8"/>
  <c r="AB985" i="8" s="1"/>
  <c r="AC43" i="8"/>
  <c r="AD43" i="8" s="1"/>
  <c r="AE43" i="8" s="1"/>
  <c r="AF43" i="8" s="1"/>
  <c r="AA242" i="8"/>
  <c r="AB242" i="8" s="1"/>
  <c r="AC991" i="8"/>
  <c r="AD991" i="8" s="1"/>
  <c r="AE991" i="8" s="1"/>
  <c r="AF991" i="8" s="1"/>
  <c r="X247" i="8"/>
  <c r="X89" i="8"/>
  <c r="AC89" i="8" s="1"/>
  <c r="AD89" i="8" s="1"/>
  <c r="AE89" i="8" s="1"/>
  <c r="AF89" i="8" s="1"/>
  <c r="X554" i="8"/>
  <c r="X678" i="8"/>
  <c r="X852" i="8"/>
  <c r="X926" i="8"/>
  <c r="X374" i="8"/>
  <c r="AC374" i="8" s="1"/>
  <c r="AD374" i="8" s="1"/>
  <c r="AE374" i="8" s="1"/>
  <c r="AF374" i="8" s="1"/>
  <c r="AA965" i="8"/>
  <c r="AB965" i="8" s="1"/>
  <c r="AA742" i="8"/>
  <c r="AB742" i="8" s="1"/>
  <c r="AA411" i="8"/>
  <c r="AB411" i="8" s="1"/>
  <c r="X788" i="8"/>
  <c r="AA17" i="8"/>
  <c r="AB17" i="8" s="1"/>
  <c r="AA768" i="8"/>
  <c r="AB768" i="8" s="1"/>
  <c r="X16" i="8"/>
  <c r="AA511" i="8"/>
  <c r="AB511" i="8" s="1"/>
  <c r="AA851" i="8"/>
  <c r="AB851" i="8" s="1"/>
  <c r="AA615" i="8"/>
  <c r="AB615" i="8" s="1"/>
  <c r="AA418" i="8"/>
  <c r="AB418" i="8" s="1"/>
  <c r="AA66" i="8"/>
  <c r="AB66" i="8" s="1"/>
  <c r="AC828" i="8"/>
  <c r="AD828" i="8" s="1"/>
  <c r="AE828" i="8" s="1"/>
  <c r="AF828" i="8" s="1"/>
  <c r="AA644" i="8"/>
  <c r="AB644" i="8" s="1"/>
  <c r="AA71" i="8"/>
  <c r="AB71" i="8" s="1"/>
  <c r="AA275" i="8"/>
  <c r="AB275" i="8" s="1"/>
  <c r="AA101" i="8"/>
  <c r="AB101" i="8" s="1"/>
  <c r="AA16" i="8"/>
  <c r="AB16" i="8" s="1"/>
  <c r="X915" i="8"/>
  <c r="X513" i="8"/>
  <c r="AC513" i="8" s="1"/>
  <c r="AD513" i="8" s="1"/>
  <c r="AE513" i="8" s="1"/>
  <c r="AF513" i="8" s="1"/>
  <c r="X180" i="8"/>
  <c r="X388" i="8"/>
  <c r="X889" i="8"/>
  <c r="X743" i="8"/>
  <c r="X649" i="8"/>
  <c r="AC649" i="8" s="1"/>
  <c r="AD649" i="8" s="1"/>
  <c r="AE649" i="8" s="1"/>
  <c r="AF649" i="8" s="1"/>
  <c r="X53" i="8"/>
  <c r="AC53" i="8" s="1"/>
  <c r="AD53" i="8" s="1"/>
  <c r="AE53" i="8" s="1"/>
  <c r="AF53" i="8" s="1"/>
  <c r="AA199" i="8"/>
  <c r="AB199" i="8" s="1"/>
  <c r="C19" i="11"/>
  <c r="C21" i="11" s="1"/>
  <c r="AA637" i="8"/>
  <c r="AB637" i="8" s="1"/>
  <c r="AA211" i="8"/>
  <c r="AB211" i="8" s="1"/>
  <c r="X589" i="8"/>
  <c r="X279" i="8"/>
  <c r="AC279" i="8" s="1"/>
  <c r="AD279" i="8" s="1"/>
  <c r="AE279" i="8" s="1"/>
  <c r="AF279" i="8" s="1"/>
  <c r="AC198" i="8"/>
  <c r="AD198" i="8" s="1"/>
  <c r="AE198" i="8" s="1"/>
  <c r="AF198" i="8" s="1"/>
  <c r="AA330" i="8"/>
  <c r="AB330" i="8" s="1"/>
  <c r="AA866" i="8"/>
  <c r="AB866" i="8" s="1"/>
  <c r="AC645" i="8"/>
  <c r="AD645" i="8" s="1"/>
  <c r="AE645" i="8" s="1"/>
  <c r="AF645" i="8" s="1"/>
  <c r="AA557" i="8"/>
  <c r="AB557" i="8" s="1"/>
  <c r="X35" i="8"/>
  <c r="AC35" i="8" s="1"/>
  <c r="AD35" i="8" s="1"/>
  <c r="AE35" i="8" s="1"/>
  <c r="AF35" i="8" s="1"/>
  <c r="X957" i="8"/>
  <c r="AC436" i="8"/>
  <c r="AD436" i="8" s="1"/>
  <c r="AE436" i="8" s="1"/>
  <c r="AF436" i="8" s="1"/>
  <c r="X211" i="8"/>
  <c r="X263" i="8"/>
  <c r="X882" i="8"/>
  <c r="X66" i="8"/>
  <c r="X540" i="8"/>
  <c r="AA548" i="8"/>
  <c r="AB548" i="8" s="1"/>
  <c r="X923" i="8"/>
  <c r="AC923" i="8" s="1"/>
  <c r="AD923" i="8" s="1"/>
  <c r="AE923" i="8" s="1"/>
  <c r="AF923" i="8" s="1"/>
  <c r="AC72" i="8"/>
  <c r="AD72" i="8" s="1"/>
  <c r="AE72" i="8" s="1"/>
  <c r="AF72" i="8" s="1"/>
  <c r="AA861" i="8"/>
  <c r="AB861" i="8" s="1"/>
  <c r="AC481" i="8"/>
  <c r="AD481" i="8" s="1"/>
  <c r="AE481" i="8" s="1"/>
  <c r="AF481" i="8" s="1"/>
  <c r="X281" i="8"/>
  <c r="AC281" i="8" s="1"/>
  <c r="AD281" i="8" s="1"/>
  <c r="AE281" i="8" s="1"/>
  <c r="AF281" i="8" s="1"/>
  <c r="AC113" i="8"/>
  <c r="AD113" i="8" s="1"/>
  <c r="AE113" i="8" s="1"/>
  <c r="AF113" i="8" s="1"/>
  <c r="AC38" i="8"/>
  <c r="AD38" i="8" s="1"/>
  <c r="AE38" i="8" s="1"/>
  <c r="AF38" i="8" s="1"/>
  <c r="AA264" i="8"/>
  <c r="AB264" i="8" s="1"/>
  <c r="AA958" i="8"/>
  <c r="AB958" i="8" s="1"/>
  <c r="AA758" i="8"/>
  <c r="AB758" i="8" s="1"/>
  <c r="AA240" i="8"/>
  <c r="AB240" i="8" s="1"/>
  <c r="X227" i="8"/>
  <c r="AA763" i="8"/>
  <c r="AB763" i="8" s="1"/>
  <c r="X23" i="8"/>
  <c r="X952" i="8"/>
  <c r="X624" i="8"/>
  <c r="AC624" i="8" s="1"/>
  <c r="AD624" i="8" s="1"/>
  <c r="AE624" i="8" s="1"/>
  <c r="AF624" i="8" s="1"/>
  <c r="X429" i="8"/>
  <c r="X361" i="8"/>
  <c r="AC361" i="8" s="1"/>
  <c r="AD361" i="8" s="1"/>
  <c r="AE361" i="8" s="1"/>
  <c r="AF361" i="8" s="1"/>
  <c r="X101" i="8"/>
  <c r="X107" i="8"/>
  <c r="X585" i="8"/>
  <c r="AC585" i="8" s="1"/>
  <c r="AD585" i="8" s="1"/>
  <c r="AE585" i="8" s="1"/>
  <c r="AF585" i="8" s="1"/>
  <c r="J20" i="12"/>
  <c r="J9" i="10" s="1"/>
  <c r="J23" i="12"/>
  <c r="J35" i="12"/>
  <c r="J29" i="12"/>
  <c r="J30" i="12" s="1"/>
  <c r="F11" i="5"/>
  <c r="F13" i="5" s="1"/>
  <c r="F16" i="5" s="1"/>
  <c r="AA342" i="8"/>
  <c r="AB342" i="8" s="1"/>
  <c r="Y57" i="8"/>
  <c r="AA57" i="8" s="1"/>
  <c r="AB57" i="8" s="1"/>
  <c r="X57" i="8"/>
  <c r="AC980" i="8"/>
  <c r="AD980" i="8" s="1"/>
  <c r="AE980" i="8" s="1"/>
  <c r="AF980" i="8" s="1"/>
  <c r="X287" i="8"/>
  <c r="AC693" i="8"/>
  <c r="AD693" i="8" s="1"/>
  <c r="AE693" i="8" s="1"/>
  <c r="AF693" i="8" s="1"/>
  <c r="Y896" i="8"/>
  <c r="AA896" i="8" s="1"/>
  <c r="AB896" i="8" s="1"/>
  <c r="X896" i="8"/>
  <c r="Y783" i="8"/>
  <c r="AA783" i="8" s="1"/>
  <c r="AB783" i="8" s="1"/>
  <c r="X783" i="8"/>
  <c r="AA58" i="8"/>
  <c r="AB58" i="8" s="1"/>
  <c r="Y498" i="8"/>
  <c r="AA498" i="8" s="1"/>
  <c r="AB498" i="8" s="1"/>
  <c r="X498" i="8"/>
  <c r="Y278" i="8"/>
  <c r="AA278" i="8" s="1"/>
  <c r="AB278" i="8" s="1"/>
  <c r="X278" i="8"/>
  <c r="Y582" i="8"/>
  <c r="AA582" i="8" s="1"/>
  <c r="AB582" i="8" s="1"/>
  <c r="X582" i="8"/>
  <c r="X408" i="8"/>
  <c r="AC408" i="8" s="1"/>
  <c r="AD408" i="8" s="1"/>
  <c r="AE408" i="8" s="1"/>
  <c r="AF408" i="8" s="1"/>
  <c r="X763" i="8"/>
  <c r="X228" i="8"/>
  <c r="AC228" i="8" s="1"/>
  <c r="AD228" i="8" s="1"/>
  <c r="AE228" i="8" s="1"/>
  <c r="AF228" i="8" s="1"/>
  <c r="AC855" i="8"/>
  <c r="AD855" i="8" s="1"/>
  <c r="AE855" i="8" s="1"/>
  <c r="AF855" i="8" s="1"/>
  <c r="X275" i="8"/>
  <c r="Y846" i="8"/>
  <c r="AA846" i="8" s="1"/>
  <c r="AB846" i="8" s="1"/>
  <c r="X846" i="8"/>
  <c r="X416" i="8"/>
  <c r="AC978" i="8"/>
  <c r="AD978" i="8" s="1"/>
  <c r="AE978" i="8" s="1"/>
  <c r="AF978" i="8" s="1"/>
  <c r="Y775" i="8"/>
  <c r="AA775" i="8" s="1"/>
  <c r="AB775" i="8" s="1"/>
  <c r="X775" i="8"/>
  <c r="Y577" i="8"/>
  <c r="AA577" i="8" s="1"/>
  <c r="AB577" i="8" s="1"/>
  <c r="X577" i="8"/>
  <c r="X119" i="8"/>
  <c r="AC119" i="8" s="1"/>
  <c r="AD119" i="8" s="1"/>
  <c r="AE119" i="8" s="1"/>
  <c r="AF119" i="8" s="1"/>
  <c r="X296" i="8"/>
  <c r="AC296" i="8" s="1"/>
  <c r="AD296" i="8" s="1"/>
  <c r="AE296" i="8" s="1"/>
  <c r="AF296" i="8" s="1"/>
  <c r="Y806" i="8"/>
  <c r="AA806" i="8" s="1"/>
  <c r="AB806" i="8" s="1"/>
  <c r="X806" i="8"/>
  <c r="X867" i="8"/>
  <c r="AC867" i="8" s="1"/>
  <c r="AD867" i="8" s="1"/>
  <c r="AE867" i="8" s="1"/>
  <c r="AF867" i="8" s="1"/>
  <c r="X565" i="8"/>
  <c r="AC565" i="8" s="1"/>
  <c r="AD565" i="8" s="1"/>
  <c r="AE565" i="8" s="1"/>
  <c r="AF565" i="8" s="1"/>
  <c r="X956" i="8"/>
  <c r="X58" i="8"/>
  <c r="X728" i="8"/>
  <c r="X358" i="8"/>
  <c r="AC358" i="8" s="1"/>
  <c r="AD358" i="8" s="1"/>
  <c r="AE358" i="8" s="1"/>
  <c r="AF358" i="8" s="1"/>
  <c r="X557" i="8"/>
  <c r="X546" i="8"/>
  <c r="X191" i="8"/>
  <c r="X876" i="8"/>
  <c r="X970" i="8"/>
  <c r="X376" i="8"/>
  <c r="AC376" i="8" s="1"/>
  <c r="AD376" i="8" s="1"/>
  <c r="AE376" i="8" s="1"/>
  <c r="AF376" i="8" s="1"/>
  <c r="X235" i="8"/>
  <c r="AC235" i="8" s="1"/>
  <c r="AD235" i="8" s="1"/>
  <c r="AE235" i="8" s="1"/>
  <c r="AF235" i="8" s="1"/>
  <c r="X551" i="8"/>
  <c r="AA840" i="8"/>
  <c r="AB840" i="8" s="1"/>
  <c r="AA967" i="8"/>
  <c r="AB967" i="8" s="1"/>
  <c r="Y166" i="8"/>
  <c r="AA166" i="8" s="1"/>
  <c r="AB166" i="8" s="1"/>
  <c r="X166" i="8"/>
  <c r="AA475" i="8"/>
  <c r="AB475" i="8" s="1"/>
  <c r="AA960" i="8"/>
  <c r="AB960" i="8" s="1"/>
  <c r="AA667" i="8"/>
  <c r="AB667" i="8" s="1"/>
  <c r="Y793" i="8"/>
  <c r="AA793" i="8" s="1"/>
  <c r="AB793" i="8" s="1"/>
  <c r="X793" i="8"/>
  <c r="Y825" i="8"/>
  <c r="AA825" i="8" s="1"/>
  <c r="AB825" i="8" s="1"/>
  <c r="X825" i="8"/>
  <c r="AC825" i="8" s="1"/>
  <c r="AD825" i="8" s="1"/>
  <c r="AE825" i="8" s="1"/>
  <c r="AF825" i="8" s="1"/>
  <c r="X742" i="8"/>
  <c r="AC742" i="8" s="1"/>
  <c r="AD742" i="8" s="1"/>
  <c r="AE742" i="8" s="1"/>
  <c r="AF742" i="8" s="1"/>
  <c r="Y14" i="8"/>
  <c r="AA14" i="8" s="1"/>
  <c r="AB14" i="8" s="1"/>
  <c r="X14" i="8"/>
  <c r="Y726" i="8"/>
  <c r="AA726" i="8" s="1"/>
  <c r="AB726" i="8" s="1"/>
  <c r="X726" i="8"/>
  <c r="X203" i="8"/>
  <c r="AC203" i="8" s="1"/>
  <c r="AD203" i="8" s="1"/>
  <c r="AE203" i="8" s="1"/>
  <c r="AF203" i="8" s="1"/>
  <c r="Y702" i="8"/>
  <c r="AA702" i="8" s="1"/>
  <c r="AB702" i="8" s="1"/>
  <c r="X702" i="8"/>
  <c r="Y755" i="8"/>
  <c r="AA755" i="8" s="1"/>
  <c r="AB755" i="8" s="1"/>
  <c r="X755" i="8"/>
  <c r="Y986" i="8"/>
  <c r="AA986" i="8" s="1"/>
  <c r="AB986" i="8" s="1"/>
  <c r="X986" i="8"/>
  <c r="AC986" i="8" s="1"/>
  <c r="AD986" i="8" s="1"/>
  <c r="AE986" i="8" s="1"/>
  <c r="AF986" i="8" s="1"/>
  <c r="AC87" i="8"/>
  <c r="AD87" i="8" s="1"/>
  <c r="AE87" i="8" s="1"/>
  <c r="AF87" i="8" s="1"/>
  <c r="X427" i="8"/>
  <c r="AA53" i="8"/>
  <c r="AB53" i="8" s="1"/>
  <c r="AA956" i="8"/>
  <c r="AB956" i="8" s="1"/>
  <c r="Y297" i="8"/>
  <c r="AA297" i="8" s="1"/>
  <c r="AB297" i="8" s="1"/>
  <c r="X297" i="8"/>
  <c r="AA180" i="8"/>
  <c r="AB180" i="8" s="1"/>
  <c r="Y201" i="8"/>
  <c r="AA201" i="8" s="1"/>
  <c r="AB201" i="8" s="1"/>
  <c r="X201" i="8"/>
  <c r="AA77" i="8"/>
  <c r="AB77" i="8" s="1"/>
  <c r="AA952" i="8"/>
  <c r="AB952" i="8" s="1"/>
  <c r="AC952" i="8" s="1"/>
  <c r="AD952" i="8" s="1"/>
  <c r="AE952" i="8" s="1"/>
  <c r="AF952" i="8" s="1"/>
  <c r="Y425" i="8"/>
  <c r="AA425" i="8" s="1"/>
  <c r="AB425" i="8" s="1"/>
  <c r="X425" i="8"/>
  <c r="AA554" i="8"/>
  <c r="AB554" i="8" s="1"/>
  <c r="AA205" i="8"/>
  <c r="AB205" i="8" s="1"/>
  <c r="AA889" i="8"/>
  <c r="AB889" i="8" s="1"/>
  <c r="AA331" i="8"/>
  <c r="AB331" i="8" s="1"/>
  <c r="AC331" i="8" s="1"/>
  <c r="AD331" i="8" s="1"/>
  <c r="AE331" i="8" s="1"/>
  <c r="AF331" i="8" s="1"/>
  <c r="AA438" i="8"/>
  <c r="AB438" i="8" s="1"/>
  <c r="AA708" i="8"/>
  <c r="AB708" i="8" s="1"/>
  <c r="AA445" i="8"/>
  <c r="AB445" i="8" s="1"/>
  <c r="AA526" i="8"/>
  <c r="AB526" i="8" s="1"/>
  <c r="X21" i="8"/>
  <c r="AC21" i="8" s="1"/>
  <c r="AD21" i="8" s="1"/>
  <c r="AE21" i="8" s="1"/>
  <c r="AF21" i="8" s="1"/>
  <c r="X480" i="8"/>
  <c r="AC480" i="8" s="1"/>
  <c r="AD480" i="8" s="1"/>
  <c r="AE480" i="8" s="1"/>
  <c r="AF480" i="8" s="1"/>
  <c r="X418" i="8"/>
  <c r="AA484" i="8"/>
  <c r="AB484" i="8" s="1"/>
  <c r="AC484" i="8" s="1"/>
  <c r="AD484" i="8" s="1"/>
  <c r="AE484" i="8" s="1"/>
  <c r="AF484" i="8" s="1"/>
  <c r="X190" i="8"/>
  <c r="AC190" i="8" s="1"/>
  <c r="AD190" i="8" s="1"/>
  <c r="AE190" i="8" s="1"/>
  <c r="AF190" i="8" s="1"/>
  <c r="AA191" i="8"/>
  <c r="AB191" i="8" s="1"/>
  <c r="E8" i="3"/>
  <c r="K8" i="3" s="1"/>
  <c r="E9" i="3"/>
  <c r="Y221" i="8"/>
  <c r="AA221" i="8" s="1"/>
  <c r="AB221" i="8" s="1"/>
  <c r="X221" i="8"/>
  <c r="AA385" i="8"/>
  <c r="AB385" i="8" s="1"/>
  <c r="AC385" i="8" s="1"/>
  <c r="AD385" i="8" s="1"/>
  <c r="AE385" i="8" s="1"/>
  <c r="AF385" i="8" s="1"/>
  <c r="X934" i="8"/>
  <c r="AC934" i="8" s="1"/>
  <c r="AD934" i="8" s="1"/>
  <c r="AE934" i="8" s="1"/>
  <c r="AF934" i="8" s="1"/>
  <c r="Y49" i="8"/>
  <c r="AA49" i="8" s="1"/>
  <c r="AB49" i="8" s="1"/>
  <c r="X49" i="8"/>
  <c r="Y189" i="8"/>
  <c r="AA189" i="8" s="1"/>
  <c r="AB189" i="8" s="1"/>
  <c r="X189" i="8"/>
  <c r="Y285" i="8"/>
  <c r="AA285" i="8" s="1"/>
  <c r="AB285" i="8" s="1"/>
  <c r="X285" i="8"/>
  <c r="AC432" i="8"/>
  <c r="AD432" i="8" s="1"/>
  <c r="AE432" i="8" s="1"/>
  <c r="AF432" i="8" s="1"/>
  <c r="Y377" i="8"/>
  <c r="AA377" i="8" s="1"/>
  <c r="AB377" i="8" s="1"/>
  <c r="X377" i="8"/>
  <c r="AA458" i="8"/>
  <c r="AB458" i="8" s="1"/>
  <c r="Y685" i="8"/>
  <c r="AA685" i="8" s="1"/>
  <c r="AB685" i="8" s="1"/>
  <c r="X685" i="8"/>
  <c r="AC685" i="8" s="1"/>
  <c r="AD685" i="8" s="1"/>
  <c r="AE685" i="8" s="1"/>
  <c r="AF685" i="8" s="1"/>
  <c r="Y1004" i="8"/>
  <c r="AA1004" i="8" s="1"/>
  <c r="AB1004" i="8" s="1"/>
  <c r="X1004" i="8"/>
  <c r="AA953" i="8"/>
  <c r="AB953" i="8" s="1"/>
  <c r="AC517" i="8"/>
  <c r="AD517" i="8" s="1"/>
  <c r="AE517" i="8" s="1"/>
  <c r="AF517" i="8" s="1"/>
  <c r="X637" i="8"/>
  <c r="AC637" i="8" s="1"/>
  <c r="AD637" i="8" s="1"/>
  <c r="AE637" i="8" s="1"/>
  <c r="AF637" i="8" s="1"/>
  <c r="X34" i="8"/>
  <c r="X74" i="8"/>
  <c r="X960" i="8"/>
  <c r="X886" i="8"/>
  <c r="X295" i="8"/>
  <c r="X893" i="8"/>
  <c r="X969" i="8"/>
  <c r="X464" i="8"/>
  <c r="X698" i="8"/>
  <c r="X479" i="8"/>
  <c r="X77" i="8"/>
  <c r="X236" i="8"/>
  <c r="X161" i="8"/>
  <c r="AC161" i="8" s="1"/>
  <c r="AD161" i="8" s="1"/>
  <c r="AE161" i="8" s="1"/>
  <c r="AF161" i="8" s="1"/>
  <c r="X500" i="8"/>
  <c r="AC500" i="8" s="1"/>
  <c r="AD500" i="8" s="1"/>
  <c r="AE500" i="8" s="1"/>
  <c r="AF500" i="8" s="1"/>
  <c r="E20" i="5"/>
  <c r="C8" i="3"/>
  <c r="I8" i="3" s="1"/>
  <c r="C9" i="3"/>
  <c r="I9" i="3" s="1"/>
  <c r="Y521" i="8"/>
  <c r="AA521" i="8" s="1"/>
  <c r="AB521" i="8" s="1"/>
  <c r="X521" i="8"/>
  <c r="Y822" i="8"/>
  <c r="AA822" i="8" s="1"/>
  <c r="AB822" i="8" s="1"/>
  <c r="X822" i="8"/>
  <c r="Y56" i="8"/>
  <c r="AA56" i="8" s="1"/>
  <c r="AB56" i="8" s="1"/>
  <c r="X56" i="8"/>
  <c r="AC56" i="8" s="1"/>
  <c r="AD56" i="8" s="1"/>
  <c r="AE56" i="8" s="1"/>
  <c r="AF56" i="8" s="1"/>
  <c r="Y170" i="8"/>
  <c r="AA170" i="8" s="1"/>
  <c r="AB170" i="8" s="1"/>
  <c r="X170" i="8"/>
  <c r="AC110" i="8"/>
  <c r="AD110" i="8" s="1"/>
  <c r="AE110" i="8" s="1"/>
  <c r="AF110" i="8" s="1"/>
  <c r="X815" i="8"/>
  <c r="X493" i="8"/>
  <c r="X618" i="8"/>
  <c r="X560" i="8"/>
  <c r="AC560" i="8" s="1"/>
  <c r="AD560" i="8" s="1"/>
  <c r="AE560" i="8" s="1"/>
  <c r="AF560" i="8" s="1"/>
  <c r="X835" i="8"/>
  <c r="AC835" i="8" s="1"/>
  <c r="AD835" i="8" s="1"/>
  <c r="AE835" i="8" s="1"/>
  <c r="AF835" i="8" s="1"/>
  <c r="X213" i="8"/>
  <c r="AC213" i="8" s="1"/>
  <c r="AD213" i="8" s="1"/>
  <c r="AE213" i="8" s="1"/>
  <c r="AF213" i="8" s="1"/>
  <c r="X97" i="8"/>
  <c r="X647" i="8"/>
  <c r="Y1003" i="8"/>
  <c r="AA1003" i="8" s="1"/>
  <c r="AB1003" i="8" s="1"/>
  <c r="X1003" i="8"/>
  <c r="AC140" i="8"/>
  <c r="AD140" i="8" s="1"/>
  <c r="AE140" i="8" s="1"/>
  <c r="AF140" i="8" s="1"/>
  <c r="AA546" i="8"/>
  <c r="AB546" i="8" s="1"/>
  <c r="AA797" i="8"/>
  <c r="AB797" i="8" s="1"/>
  <c r="AA390" i="8"/>
  <c r="AB390" i="8" s="1"/>
  <c r="AA618" i="8"/>
  <c r="AB618" i="8" s="1"/>
  <c r="AA493" i="8"/>
  <c r="AB493" i="8" s="1"/>
  <c r="AA225" i="8"/>
  <c r="AB225" i="8" s="1"/>
  <c r="AA287" i="8"/>
  <c r="AB287" i="8" s="1"/>
  <c r="AA196" i="8"/>
  <c r="AB196" i="8" s="1"/>
  <c r="AC640" i="8"/>
  <c r="AD640" i="8" s="1"/>
  <c r="AE640" i="8" s="1"/>
  <c r="AF640" i="8" s="1"/>
  <c r="AA290" i="8"/>
  <c r="AB290" i="8" s="1"/>
  <c r="AA810" i="8"/>
  <c r="AB810" i="8" s="1"/>
  <c r="AA906" i="8"/>
  <c r="AB906" i="8" s="1"/>
  <c r="AA86" i="8"/>
  <c r="AB86" i="8" s="1"/>
  <c r="AA688" i="8"/>
  <c r="AB688" i="8" s="1"/>
  <c r="AA658" i="8"/>
  <c r="AB658" i="8" s="1"/>
  <c r="AC305" i="8"/>
  <c r="AD305" i="8" s="1"/>
  <c r="AE305" i="8" s="1"/>
  <c r="AF305" i="8" s="1"/>
  <c r="AA466" i="8"/>
  <c r="AB466" i="8" s="1"/>
  <c r="I36" i="12"/>
  <c r="I11" i="10" s="1"/>
  <c r="K23" i="11"/>
  <c r="N14" i="11"/>
  <c r="M14" i="11"/>
  <c r="L14" i="11"/>
  <c r="K14" i="11"/>
  <c r="G17" i="2"/>
  <c r="R18" i="2" s="1"/>
  <c r="AC455" i="8"/>
  <c r="AD455" i="8" s="1"/>
  <c r="AE455" i="8" s="1"/>
  <c r="AF455" i="8" s="1"/>
  <c r="D8" i="3"/>
  <c r="D9" i="3"/>
  <c r="Y420" i="8"/>
  <c r="AA420" i="8" s="1"/>
  <c r="AB420" i="8" s="1"/>
  <c r="X420" i="8"/>
  <c r="AA306" i="8"/>
  <c r="AB306" i="8" s="1"/>
  <c r="AC256" i="8"/>
  <c r="AD256" i="8" s="1"/>
  <c r="AE256" i="8" s="1"/>
  <c r="AF256" i="8" s="1"/>
  <c r="Y545" i="8"/>
  <c r="AA545" i="8" s="1"/>
  <c r="AB545" i="8" s="1"/>
  <c r="X545" i="8"/>
  <c r="X781" i="8"/>
  <c r="AC781" i="8" s="1"/>
  <c r="AD781" i="8" s="1"/>
  <c r="AE781" i="8" s="1"/>
  <c r="AF781" i="8" s="1"/>
  <c r="Y700" i="8"/>
  <c r="AA700" i="8" s="1"/>
  <c r="AB700" i="8" s="1"/>
  <c r="X700" i="8"/>
  <c r="AC935" i="8"/>
  <c r="AD935" i="8" s="1"/>
  <c r="AE935" i="8" s="1"/>
  <c r="AF935" i="8" s="1"/>
  <c r="Y779" i="8"/>
  <c r="AA779" i="8" s="1"/>
  <c r="AB779" i="8" s="1"/>
  <c r="X779" i="8"/>
  <c r="Y666" i="8"/>
  <c r="AA666" i="8" s="1"/>
  <c r="AB666" i="8" s="1"/>
  <c r="X666" i="8"/>
  <c r="AA751" i="8"/>
  <c r="AB751" i="8" s="1"/>
  <c r="X718" i="8"/>
  <c r="AC718" i="8" s="1"/>
  <c r="AD718" i="8" s="1"/>
  <c r="AE718" i="8" s="1"/>
  <c r="AF718" i="8" s="1"/>
  <c r="AA360" i="8"/>
  <c r="AB360" i="8" s="1"/>
  <c r="AA80" i="8"/>
  <c r="AB80" i="8" s="1"/>
  <c r="X392" i="8"/>
  <c r="X808" i="8"/>
  <c r="AC808" i="8" s="1"/>
  <c r="AD808" i="8" s="1"/>
  <c r="AE808" i="8" s="1"/>
  <c r="AF808" i="8" s="1"/>
  <c r="X183" i="8"/>
  <c r="X243" i="8"/>
  <c r="AC243" i="8" s="1"/>
  <c r="AD243" i="8" s="1"/>
  <c r="AE243" i="8" s="1"/>
  <c r="AF243" i="8" s="1"/>
  <c r="X758" i="8"/>
  <c r="X625" i="8"/>
  <c r="X473" i="8"/>
  <c r="AC473" i="8" s="1"/>
  <c r="AD473" i="8" s="1"/>
  <c r="AE473" i="8" s="1"/>
  <c r="AF473" i="8" s="1"/>
  <c r="X25" i="8"/>
  <c r="X863" i="8"/>
  <c r="X158" i="8"/>
  <c r="AC158" i="8" s="1"/>
  <c r="AD158" i="8" s="1"/>
  <c r="AE158" i="8" s="1"/>
  <c r="AF158" i="8" s="1"/>
  <c r="X360" i="8"/>
  <c r="Y116" i="8"/>
  <c r="AA116" i="8" s="1"/>
  <c r="AB116" i="8" s="1"/>
  <c r="X116" i="8"/>
  <c r="Y400" i="8"/>
  <c r="AA400" i="8" s="1"/>
  <c r="AB400" i="8" s="1"/>
  <c r="X400" i="8"/>
  <c r="Y597" i="8"/>
  <c r="AA597" i="8" s="1"/>
  <c r="AB597" i="8" s="1"/>
  <c r="X597" i="8"/>
  <c r="Y946" i="8"/>
  <c r="AA946" i="8" s="1"/>
  <c r="AB946" i="8" s="1"/>
  <c r="X946" i="8"/>
  <c r="Y706" i="8"/>
  <c r="AA706" i="8" s="1"/>
  <c r="AB706" i="8" s="1"/>
  <c r="X706" i="8"/>
  <c r="X548" i="8"/>
  <c r="X992" i="8"/>
  <c r="AC992" i="8" s="1"/>
  <c r="AD992" i="8" s="1"/>
  <c r="AE992" i="8" s="1"/>
  <c r="AF992" i="8" s="1"/>
  <c r="X397" i="8"/>
  <c r="AC397" i="8" s="1"/>
  <c r="AD397" i="8" s="1"/>
  <c r="AE397" i="8" s="1"/>
  <c r="AF397" i="8" s="1"/>
  <c r="X711" i="8"/>
  <c r="AC711" i="8" s="1"/>
  <c r="AD711" i="8" s="1"/>
  <c r="AE711" i="8" s="1"/>
  <c r="AF711" i="8" s="1"/>
  <c r="X891" i="8"/>
  <c r="AC891" i="8" s="1"/>
  <c r="AD891" i="8" s="1"/>
  <c r="AE891" i="8" s="1"/>
  <c r="AF891" i="8" s="1"/>
  <c r="X79" i="8"/>
  <c r="X688" i="8"/>
  <c r="AA604" i="8"/>
  <c r="AB604" i="8" s="1"/>
  <c r="I24" i="12"/>
  <c r="I25" i="12" s="1"/>
  <c r="I39" i="12" s="1"/>
  <c r="AA551" i="8"/>
  <c r="AB551" i="8" s="1"/>
  <c r="AA416" i="8"/>
  <c r="AB416" i="8" s="1"/>
  <c r="K13" i="12"/>
  <c r="K8" i="10" s="1"/>
  <c r="AA234" i="8"/>
  <c r="AB234" i="8" s="1"/>
  <c r="Y419" i="8"/>
  <c r="AA419" i="8" s="1"/>
  <c r="AB419" i="8" s="1"/>
  <c r="X419" i="8"/>
  <c r="AC419" i="8" s="1"/>
  <c r="AD419" i="8" s="1"/>
  <c r="AE419" i="8" s="1"/>
  <c r="AF419" i="8" s="1"/>
  <c r="Y417" i="8"/>
  <c r="AA417" i="8" s="1"/>
  <c r="AB417" i="8" s="1"/>
  <c r="X417" i="8"/>
  <c r="Y979" i="8"/>
  <c r="AA979" i="8" s="1"/>
  <c r="AB979" i="8" s="1"/>
  <c r="X979" i="8"/>
  <c r="X870" i="8"/>
  <c r="AC870" i="8" s="1"/>
  <c r="AD870" i="8" s="1"/>
  <c r="AE870" i="8" s="1"/>
  <c r="AF870" i="8" s="1"/>
  <c r="X131" i="8"/>
  <c r="X604" i="8"/>
  <c r="X848" i="8"/>
  <c r="AC848" i="8" s="1"/>
  <c r="AD848" i="8" s="1"/>
  <c r="AE848" i="8" s="1"/>
  <c r="AF848" i="8" s="1"/>
  <c r="X985" i="8"/>
  <c r="X786" i="8"/>
  <c r="X692" i="8"/>
  <c r="X741" i="8"/>
  <c r="X533" i="8"/>
  <c r="AC533" i="8" s="1"/>
  <c r="AD533" i="8" s="1"/>
  <c r="AE533" i="8" s="1"/>
  <c r="AF533" i="8" s="1"/>
  <c r="X83" i="8"/>
  <c r="X774" i="8"/>
  <c r="K20" i="11"/>
  <c r="I31" i="12"/>
  <c r="AA461" i="8"/>
  <c r="AB461" i="8" s="1"/>
  <c r="Y839" i="8"/>
  <c r="AA839" i="8" s="1"/>
  <c r="AB839" i="8" s="1"/>
  <c r="X839" i="8"/>
  <c r="Y635" i="8"/>
  <c r="AA635" i="8" s="1"/>
  <c r="AB635" i="8" s="1"/>
  <c r="X635" i="8"/>
  <c r="AA646" i="8"/>
  <c r="AB646" i="8" s="1"/>
  <c r="AC646" i="8" s="1"/>
  <c r="AD646" i="8" s="1"/>
  <c r="AE646" i="8" s="1"/>
  <c r="AF646" i="8" s="1"/>
  <c r="AA392" i="8"/>
  <c r="AB392" i="8" s="1"/>
  <c r="Y982" i="8"/>
  <c r="AA982" i="8" s="1"/>
  <c r="AB982" i="8" s="1"/>
  <c r="X982" i="8"/>
  <c r="Y282" i="8"/>
  <c r="AA282" i="8" s="1"/>
  <c r="AB282" i="8" s="1"/>
  <c r="X282" i="8"/>
  <c r="AC282" i="8" s="1"/>
  <c r="AD282" i="8" s="1"/>
  <c r="AE282" i="8" s="1"/>
  <c r="AF282" i="8" s="1"/>
  <c r="AA490" i="8"/>
  <c r="AB490" i="8" s="1"/>
  <c r="Y962" i="8"/>
  <c r="AA962" i="8" s="1"/>
  <c r="AB962" i="8" s="1"/>
  <c r="X962" i="8"/>
  <c r="X705" i="8"/>
  <c r="Y997" i="8"/>
  <c r="AA997" i="8" s="1"/>
  <c r="AB997" i="8" s="1"/>
  <c r="X997" i="8"/>
  <c r="Y630" i="8"/>
  <c r="AA630" i="8" s="1"/>
  <c r="AB630" i="8" s="1"/>
  <c r="X630" i="8"/>
  <c r="Y412" i="8"/>
  <c r="AA412" i="8" s="1"/>
  <c r="AB412" i="8" s="1"/>
  <c r="X412" i="8"/>
  <c r="X290" i="8"/>
  <c r="X93" i="8"/>
  <c r="AC93" i="8" s="1"/>
  <c r="AD93" i="8" s="1"/>
  <c r="AE93" i="8" s="1"/>
  <c r="AF93" i="8" s="1"/>
  <c r="X215" i="8"/>
  <c r="X772" i="8"/>
  <c r="X766" i="8"/>
  <c r="X30" i="8"/>
  <c r="X751" i="8"/>
  <c r="X570" i="8"/>
  <c r="AC570" i="8" s="1"/>
  <c r="AD570" i="8" s="1"/>
  <c r="AE570" i="8" s="1"/>
  <c r="AF570" i="8" s="1"/>
  <c r="X367" i="8"/>
  <c r="AC367" i="8" s="1"/>
  <c r="AD367" i="8" s="1"/>
  <c r="AE367" i="8" s="1"/>
  <c r="AF367" i="8" s="1"/>
  <c r="X878" i="8"/>
  <c r="Y238" i="8"/>
  <c r="AA238" i="8" s="1"/>
  <c r="AB238" i="8" s="1"/>
  <c r="X238" i="8"/>
  <c r="C45" i="6"/>
  <c r="P51" i="3" a="1"/>
  <c r="P51" i="3" s="1"/>
  <c r="C10" i="3"/>
  <c r="I10" i="3" s="1"/>
  <c r="AA772" i="8"/>
  <c r="AB772" i="8" s="1"/>
  <c r="AA302" i="8"/>
  <c r="AB302" i="8" s="1"/>
  <c r="AA79" i="8"/>
  <c r="AB79" i="8" s="1"/>
  <c r="AA1006" i="8"/>
  <c r="AB1006" i="8" s="1"/>
  <c r="AA863" i="8"/>
  <c r="AB863" i="8" s="1"/>
  <c r="Y460" i="8"/>
  <c r="AA460" i="8" s="1"/>
  <c r="AB460" i="8" s="1"/>
  <c r="X460" i="8"/>
  <c r="Y736" i="8"/>
  <c r="AA736" i="8" s="1"/>
  <c r="AB736" i="8" s="1"/>
  <c r="X736" i="8"/>
  <c r="AA954" i="8"/>
  <c r="AB954" i="8" s="1"/>
  <c r="AC805" i="8"/>
  <c r="AD805" i="8" s="1"/>
  <c r="AE805" i="8" s="1"/>
  <c r="AF805" i="8" s="1"/>
  <c r="AC785" i="8"/>
  <c r="AD785" i="8" s="1"/>
  <c r="AE785" i="8" s="1"/>
  <c r="AF785" i="8" s="1"/>
  <c r="AA776" i="8"/>
  <c r="AB776" i="8" s="1"/>
  <c r="AC776" i="8" s="1"/>
  <c r="AD776" i="8" s="1"/>
  <c r="AE776" i="8" s="1"/>
  <c r="AF776" i="8" s="1"/>
  <c r="AA270" i="8"/>
  <c r="AB270" i="8" s="1"/>
  <c r="AC270" i="8" s="1"/>
  <c r="AD270" i="8" s="1"/>
  <c r="AE270" i="8" s="1"/>
  <c r="AF270" i="8" s="1"/>
  <c r="AA543" i="8"/>
  <c r="AB543" i="8" s="1"/>
  <c r="AA562" i="8"/>
  <c r="AB562" i="8" s="1"/>
  <c r="X929" i="8"/>
  <c r="AC929" i="8" s="1"/>
  <c r="AD929" i="8" s="1"/>
  <c r="AE929" i="8" s="1"/>
  <c r="AF929" i="8" s="1"/>
  <c r="AA882" i="8"/>
  <c r="AB882" i="8" s="1"/>
  <c r="AA522" i="8"/>
  <c r="AB522" i="8" s="1"/>
  <c r="AC522" i="8" s="1"/>
  <c r="AD522" i="8" s="1"/>
  <c r="AE522" i="8" s="1"/>
  <c r="AF522" i="8" s="1"/>
  <c r="AA926" i="8"/>
  <c r="AB926" i="8" s="1"/>
  <c r="AA74" i="8"/>
  <c r="AB74" i="8" s="1"/>
  <c r="AA530" i="8"/>
  <c r="AB530" i="8" s="1"/>
  <c r="AC530" i="8" s="1"/>
  <c r="AD530" i="8" s="1"/>
  <c r="AE530" i="8" s="1"/>
  <c r="AF530" i="8" s="1"/>
  <c r="X840" i="8"/>
  <c r="X212" i="8"/>
  <c r="AC212" i="8" s="1"/>
  <c r="AD212" i="8" s="1"/>
  <c r="AE212" i="8" s="1"/>
  <c r="AF212" i="8" s="1"/>
  <c r="AA984" i="8"/>
  <c r="AB984" i="8" s="1"/>
  <c r="AA258" i="8"/>
  <c r="AB258" i="8" s="1"/>
  <c r="AC258" i="8" s="1"/>
  <c r="AD258" i="8" s="1"/>
  <c r="AE258" i="8" s="1"/>
  <c r="AF258" i="8" s="1"/>
  <c r="AA540" i="8"/>
  <c r="AB540" i="8" s="1"/>
  <c r="AA229" i="8"/>
  <c r="AB229" i="8" s="1"/>
  <c r="AA820" i="8"/>
  <c r="AB820" i="8" s="1"/>
  <c r="AC820" i="8" s="1"/>
  <c r="AD820" i="8" s="1"/>
  <c r="AE820" i="8" s="1"/>
  <c r="AF820" i="8" s="1"/>
  <c r="AA745" i="8"/>
  <c r="AB745" i="8" s="1"/>
  <c r="AA395" i="8"/>
  <c r="AB395" i="8" s="1"/>
  <c r="AC395" i="8" s="1"/>
  <c r="AD395" i="8" s="1"/>
  <c r="AE395" i="8" s="1"/>
  <c r="AF395" i="8" s="1"/>
  <c r="AA969" i="8"/>
  <c r="AB969" i="8" s="1"/>
  <c r="AA642" i="8"/>
  <c r="AB642" i="8" s="1"/>
  <c r="AA993" i="8"/>
  <c r="AB993" i="8" s="1"/>
  <c r="Y75" i="8"/>
  <c r="AA75" i="8" s="1"/>
  <c r="AB75" i="8" s="1"/>
  <c r="X75" i="8"/>
  <c r="AC611" i="8"/>
  <c r="AD611" i="8" s="1"/>
  <c r="AE611" i="8" s="1"/>
  <c r="AF611" i="8" s="1"/>
  <c r="Y1011" i="8"/>
  <c r="AA1011" i="8" s="1"/>
  <c r="AB1011" i="8" s="1"/>
  <c r="X1011" i="8"/>
  <c r="AC78" i="8"/>
  <c r="AD78" i="8" s="1"/>
  <c r="AE78" i="8" s="1"/>
  <c r="AF78" i="8" s="1"/>
  <c r="AA233" i="8"/>
  <c r="AB233" i="8" s="1"/>
  <c r="AC233" i="8" s="1"/>
  <c r="AD233" i="8" s="1"/>
  <c r="AE233" i="8" s="1"/>
  <c r="AF233" i="8" s="1"/>
  <c r="AA852" i="8"/>
  <c r="AB852" i="8" s="1"/>
  <c r="Y200" i="8"/>
  <c r="AA200" i="8" s="1"/>
  <c r="AB200" i="8" s="1"/>
  <c r="X200" i="8"/>
  <c r="Y340" i="8"/>
  <c r="AA340" i="8" s="1"/>
  <c r="AB340" i="8" s="1"/>
  <c r="X340" i="8"/>
  <c r="AC340" i="8" s="1"/>
  <c r="AD340" i="8" s="1"/>
  <c r="AE340" i="8" s="1"/>
  <c r="AF340" i="8" s="1"/>
  <c r="Y259" i="8"/>
  <c r="AA259" i="8" s="1"/>
  <c r="AB259" i="8" s="1"/>
  <c r="X259" i="8"/>
  <c r="AA254" i="8"/>
  <c r="AB254" i="8" s="1"/>
  <c r="AC254" i="8" s="1"/>
  <c r="AD254" i="8" s="1"/>
  <c r="AE254" i="8" s="1"/>
  <c r="AF254" i="8" s="1"/>
  <c r="X242" i="8"/>
  <c r="X740" i="8"/>
  <c r="AC740" i="8" s="1"/>
  <c r="AD740" i="8" s="1"/>
  <c r="AE740" i="8" s="1"/>
  <c r="AF740" i="8" s="1"/>
  <c r="X580" i="8"/>
  <c r="X643" i="8"/>
  <c r="AC643" i="8" s="1"/>
  <c r="AD643" i="8" s="1"/>
  <c r="AE643" i="8" s="1"/>
  <c r="AF643" i="8" s="1"/>
  <c r="X861" i="8"/>
  <c r="X172" i="8"/>
  <c r="AC172" i="8" s="1"/>
  <c r="AD172" i="8" s="1"/>
  <c r="AE172" i="8" s="1"/>
  <c r="AF172" i="8" s="1"/>
  <c r="X292" i="8"/>
  <c r="X572" i="8"/>
  <c r="AC572" i="8" s="1"/>
  <c r="AD572" i="8" s="1"/>
  <c r="AE572" i="8" s="1"/>
  <c r="AF572" i="8" s="1"/>
  <c r="X234" i="8"/>
  <c r="X351" i="8"/>
  <c r="AC351" i="8" s="1"/>
  <c r="AD351" i="8" s="1"/>
  <c r="AE351" i="8" s="1"/>
  <c r="AF351" i="8" s="1"/>
  <c r="X823" i="8"/>
  <c r="X219" i="8"/>
  <c r="AC219" i="8" s="1"/>
  <c r="AD219" i="8" s="1"/>
  <c r="AE219" i="8" s="1"/>
  <c r="AF219" i="8" s="1"/>
  <c r="X17" i="8"/>
  <c r="AC17" i="8" s="1"/>
  <c r="AD17" i="8" s="1"/>
  <c r="AE17" i="8" s="1"/>
  <c r="AF17" i="8" s="1"/>
  <c r="X902" i="8"/>
  <c r="X280" i="8"/>
  <c r="AA487" i="8"/>
  <c r="AB487" i="8" s="1"/>
  <c r="Y151" i="8"/>
  <c r="AA151" i="8" s="1"/>
  <c r="AB151" i="8" s="1"/>
  <c r="X151" i="8"/>
  <c r="AC151" i="8" s="1"/>
  <c r="AD151" i="8" s="1"/>
  <c r="AE151" i="8" s="1"/>
  <c r="AF151" i="8" s="1"/>
  <c r="AA924" i="8"/>
  <c r="AB924" i="8" s="1"/>
  <c r="Y52" i="8"/>
  <c r="AA52" i="8" s="1"/>
  <c r="AB52" i="8" s="1"/>
  <c r="X52" i="8"/>
  <c r="X924" i="8"/>
  <c r="K16" i="10"/>
  <c r="G14" i="5"/>
  <c r="X143" i="8"/>
  <c r="AC36" i="8"/>
  <c r="AD36" i="8" s="1"/>
  <c r="AE36" i="8" s="1"/>
  <c r="AF36" i="8" s="1"/>
  <c r="AC179" i="8"/>
  <c r="AD179" i="8" s="1"/>
  <c r="AE179" i="8" s="1"/>
  <c r="AF179" i="8" s="1"/>
  <c r="Y139" i="8"/>
  <c r="AA139" i="8" s="1"/>
  <c r="AB139" i="8" s="1"/>
  <c r="X139" i="8"/>
  <c r="X584" i="8"/>
  <c r="X512" i="8"/>
  <c r="AC512" i="8" s="1"/>
  <c r="AD512" i="8" s="1"/>
  <c r="AE512" i="8" s="1"/>
  <c r="AF512" i="8" s="1"/>
  <c r="X555" i="8"/>
  <c r="AC555" i="8" s="1"/>
  <c r="AD555" i="8" s="1"/>
  <c r="AE555" i="8" s="1"/>
  <c r="AF555" i="8" s="1"/>
  <c r="X472" i="8"/>
  <c r="AC472" i="8" s="1"/>
  <c r="AD472" i="8" s="1"/>
  <c r="AE472" i="8" s="1"/>
  <c r="AF472" i="8" s="1"/>
  <c r="X490" i="8"/>
  <c r="AC490" i="8" s="1"/>
  <c r="AD490" i="8" s="1"/>
  <c r="AE490" i="8" s="1"/>
  <c r="AF490" i="8" s="1"/>
  <c r="X266" i="8"/>
  <c r="AC266" i="8" s="1"/>
  <c r="AD266" i="8" s="1"/>
  <c r="AE266" i="8" s="1"/>
  <c r="AF266" i="8" s="1"/>
  <c r="X65" i="8"/>
  <c r="X651" i="8"/>
  <c r="X621" i="8"/>
  <c r="AC621" i="8" s="1"/>
  <c r="AD621" i="8" s="1"/>
  <c r="AE621" i="8" s="1"/>
  <c r="AF621" i="8" s="1"/>
  <c r="Y759" i="8"/>
  <c r="AA759" i="8" s="1"/>
  <c r="AB759" i="8" s="1"/>
  <c r="X759" i="8"/>
  <c r="AC176" i="8"/>
  <c r="AD176" i="8" s="1"/>
  <c r="AE176" i="8" s="1"/>
  <c r="AF176" i="8" s="1"/>
  <c r="Y921" i="8"/>
  <c r="AA921" i="8" s="1"/>
  <c r="AB921" i="8" s="1"/>
  <c r="X921" i="8"/>
  <c r="AA464" i="8"/>
  <c r="AB464" i="8" s="1"/>
  <c r="AA268" i="8"/>
  <c r="AB268" i="8" s="1"/>
  <c r="Y987" i="8"/>
  <c r="AA987" i="8" s="1"/>
  <c r="AB987" i="8" s="1"/>
  <c r="X987" i="8"/>
  <c r="AC987" i="8" s="1"/>
  <c r="AD987" i="8" s="1"/>
  <c r="AE987" i="8" s="1"/>
  <c r="AF987" i="8" s="1"/>
  <c r="K12" i="10"/>
  <c r="K18" i="12"/>
  <c r="K19" i="12" s="1"/>
  <c r="AA727" i="8"/>
  <c r="AB727" i="8" s="1"/>
  <c r="AC727" i="8" s="1"/>
  <c r="AD727" i="8" s="1"/>
  <c r="AE727" i="8" s="1"/>
  <c r="AF727" i="8" s="1"/>
  <c r="Y437" i="8"/>
  <c r="AA437" i="8" s="1"/>
  <c r="AB437" i="8" s="1"/>
  <c r="X437" i="8"/>
  <c r="Y309" i="8"/>
  <c r="AA309" i="8" s="1"/>
  <c r="AB309" i="8" s="1"/>
  <c r="X309" i="8"/>
  <c r="X452" i="8"/>
  <c r="X32" i="8"/>
  <c r="X996" i="8"/>
  <c r="X833" i="8"/>
  <c r="AC833" i="8" s="1"/>
  <c r="AD833" i="8" s="1"/>
  <c r="AE833" i="8" s="1"/>
  <c r="AF833" i="8" s="1"/>
  <c r="X476" i="8"/>
  <c r="AC476" i="8" s="1"/>
  <c r="AD476" i="8" s="1"/>
  <c r="AE476" i="8" s="1"/>
  <c r="AF476" i="8" s="1"/>
  <c r="X381" i="8"/>
  <c r="AC381" i="8" s="1"/>
  <c r="AD381" i="8" s="1"/>
  <c r="AE381" i="8" s="1"/>
  <c r="AF381" i="8" s="1"/>
  <c r="X199" i="8"/>
  <c r="AC199" i="8" s="1"/>
  <c r="AD199" i="8" s="1"/>
  <c r="AE199" i="8" s="1"/>
  <c r="AF199" i="8" s="1"/>
  <c r="X144" i="8"/>
  <c r="AC144" i="8" s="1"/>
  <c r="AD144" i="8" s="1"/>
  <c r="AE144" i="8" s="1"/>
  <c r="AF144" i="8" s="1"/>
  <c r="X967" i="8"/>
  <c r="Y223" i="8"/>
  <c r="AA223" i="8" s="1"/>
  <c r="AB223" i="8" s="1"/>
  <c r="X223" i="8"/>
  <c r="Y735" i="8"/>
  <c r="AA735" i="8" s="1"/>
  <c r="AB735" i="8" s="1"/>
  <c r="X735" i="8"/>
  <c r="Y301" i="8"/>
  <c r="AA301" i="8" s="1"/>
  <c r="AB301" i="8" s="1"/>
  <c r="X301" i="8"/>
  <c r="AA183" i="8"/>
  <c r="AB183" i="8" s="1"/>
  <c r="AA55" i="8"/>
  <c r="AB55" i="8" s="1"/>
  <c r="AA81" i="8"/>
  <c r="AB81" i="8" s="1"/>
  <c r="AA762" i="8"/>
  <c r="AB762" i="8" s="1"/>
  <c r="AA741" i="8"/>
  <c r="AB741" i="8" s="1"/>
  <c r="Y895" i="8"/>
  <c r="AA895" i="8" s="1"/>
  <c r="AB895" i="8" s="1"/>
  <c r="X895" i="8"/>
  <c r="AA371" i="8"/>
  <c r="AB371" i="8" s="1"/>
  <c r="Y447" i="8"/>
  <c r="AA447" i="8" s="1"/>
  <c r="AB447" i="8" s="1"/>
  <c r="X447" i="8"/>
  <c r="Y767" i="8"/>
  <c r="AA767" i="8" s="1"/>
  <c r="AB767" i="8" s="1"/>
  <c r="X767" i="8"/>
  <c r="AA880" i="8"/>
  <c r="AB880" i="8" s="1"/>
  <c r="AA843" i="8"/>
  <c r="AB843" i="8" s="1"/>
  <c r="AA794" i="8"/>
  <c r="AB794" i="8" s="1"/>
  <c r="AA237" i="8"/>
  <c r="AB237" i="8" s="1"/>
  <c r="AA1002" i="8"/>
  <c r="AB1002" i="8" s="1"/>
  <c r="AC1002" i="8" s="1"/>
  <c r="AD1002" i="8" s="1"/>
  <c r="AE1002" i="8" s="1"/>
  <c r="AF1002" i="8" s="1"/>
  <c r="AC216" i="8"/>
  <c r="AD216" i="8" s="1"/>
  <c r="AE216" i="8" s="1"/>
  <c r="AF216" i="8" s="1"/>
  <c r="AA786" i="8"/>
  <c r="AB786" i="8" s="1"/>
  <c r="X448" i="8"/>
  <c r="AC448" i="8" s="1"/>
  <c r="AD448" i="8" s="1"/>
  <c r="AE448" i="8" s="1"/>
  <c r="AF448" i="8" s="1"/>
  <c r="AA99" i="8"/>
  <c r="AB99" i="8" s="1"/>
  <c r="AC99" i="8" s="1"/>
  <c r="AD99" i="8" s="1"/>
  <c r="AE99" i="8" s="1"/>
  <c r="AF99" i="8" s="1"/>
  <c r="AA114" i="8"/>
  <c r="AB114" i="8" s="1"/>
  <c r="AB54" i="2" a="1"/>
  <c r="AB54" i="2" s="1"/>
  <c r="V72" i="2"/>
  <c r="AA64" i="2" s="1"/>
  <c r="X54" i="2"/>
  <c r="V71" i="2"/>
  <c r="Z64" i="2" s="1"/>
  <c r="V70" i="2"/>
  <c r="Y64" i="2" s="1"/>
  <c r="AA996" i="8"/>
  <c r="AB996" i="8" s="1"/>
  <c r="AA634" i="8"/>
  <c r="AB634" i="8" s="1"/>
  <c r="AA344" i="8"/>
  <c r="AB344" i="8" s="1"/>
  <c r="AA403" i="8"/>
  <c r="AB403" i="8" s="1"/>
  <c r="AC403" i="8" s="1"/>
  <c r="AD403" i="8" s="1"/>
  <c r="AE403" i="8" s="1"/>
  <c r="AF403" i="8" s="1"/>
  <c r="AA262" i="8"/>
  <c r="AB262" i="8" s="1"/>
  <c r="AA323" i="8"/>
  <c r="AB323" i="8" s="1"/>
  <c r="X260" i="8"/>
  <c r="AC260" i="8" s="1"/>
  <c r="AD260" i="8" s="1"/>
  <c r="AE260" i="8" s="1"/>
  <c r="AF260" i="8" s="1"/>
  <c r="AC824" i="8"/>
  <c r="AD824" i="8" s="1"/>
  <c r="AE824" i="8" s="1"/>
  <c r="AF824" i="8" s="1"/>
  <c r="AA823" i="8"/>
  <c r="AB823" i="8" s="1"/>
  <c r="Y463" i="8"/>
  <c r="AA463" i="8" s="1"/>
  <c r="AB463" i="8" s="1"/>
  <c r="X463" i="8"/>
  <c r="Y832" i="8"/>
  <c r="AA832" i="8" s="1"/>
  <c r="AB832" i="8" s="1"/>
  <c r="X832" i="8"/>
  <c r="AA916" i="8"/>
  <c r="AB916" i="8" s="1"/>
  <c r="AC456" i="8"/>
  <c r="AD456" i="8" s="1"/>
  <c r="AE456" i="8" s="1"/>
  <c r="AF456" i="8" s="1"/>
  <c r="AA277" i="8"/>
  <c r="AB277" i="8" s="1"/>
  <c r="AC277" i="8" s="1"/>
  <c r="AD277" i="8" s="1"/>
  <c r="AE277" i="8" s="1"/>
  <c r="AF277" i="8" s="1"/>
  <c r="AC765" i="8"/>
  <c r="AD765" i="8" s="1"/>
  <c r="AE765" i="8" s="1"/>
  <c r="AF765" i="8" s="1"/>
  <c r="AA486" i="8"/>
  <c r="AB486" i="8" s="1"/>
  <c r="AC852" i="8"/>
  <c r="AD852" i="8" s="1"/>
  <c r="AE852" i="8" s="1"/>
  <c r="AF852" i="8" s="1"/>
  <c r="X723" i="8"/>
  <c r="X330" i="8"/>
  <c r="AC330" i="8" s="1"/>
  <c r="AD330" i="8" s="1"/>
  <c r="AE330" i="8" s="1"/>
  <c r="AF330" i="8" s="1"/>
  <c r="X550" i="8"/>
  <c r="AC550" i="8" s="1"/>
  <c r="AD550" i="8" s="1"/>
  <c r="AE550" i="8" s="1"/>
  <c r="AF550" i="8" s="1"/>
  <c r="X800" i="8"/>
  <c r="AC800" i="8" s="1"/>
  <c r="AD800" i="8" s="1"/>
  <c r="AE800" i="8" s="1"/>
  <c r="AF800" i="8" s="1"/>
  <c r="X716" i="8"/>
  <c r="AC716" i="8" s="1"/>
  <c r="AD716" i="8" s="1"/>
  <c r="AE716" i="8" s="1"/>
  <c r="AF716" i="8" s="1"/>
  <c r="X344" i="8"/>
  <c r="AC344" i="8" s="1"/>
  <c r="AD344" i="8" s="1"/>
  <c r="AE344" i="8" s="1"/>
  <c r="AF344" i="8" s="1"/>
  <c r="X369" i="8"/>
  <c r="AC369" i="8" s="1"/>
  <c r="AD369" i="8" s="1"/>
  <c r="AE369" i="8" s="1"/>
  <c r="AF369" i="8" s="1"/>
  <c r="AC540" i="8"/>
  <c r="AD540" i="8" s="1"/>
  <c r="AE540" i="8" s="1"/>
  <c r="AF540" i="8" s="1"/>
  <c r="X461" i="8"/>
  <c r="X261" i="8"/>
  <c r="AA249" i="8"/>
  <c r="AB249" i="8" s="1"/>
  <c r="X145" i="8"/>
  <c r="AC145" i="8" s="1"/>
  <c r="AD145" i="8" s="1"/>
  <c r="AE145" i="8" s="1"/>
  <c r="AF145" i="8" s="1"/>
  <c r="AA676" i="8"/>
  <c r="AB676" i="8" s="1"/>
  <c r="Y303" i="8"/>
  <c r="AA303" i="8" s="1"/>
  <c r="AB303" i="8" s="1"/>
  <c r="X303" i="8"/>
  <c r="D40" i="6"/>
  <c r="AC55" i="2" s="1" a="1"/>
  <c r="AC55" i="2" s="1"/>
  <c r="AA55" i="2" a="1"/>
  <c r="AA55" i="2" s="1"/>
  <c r="Y737" i="8"/>
  <c r="AA737" i="8" s="1"/>
  <c r="AB737" i="8" s="1"/>
  <c r="X737" i="8"/>
  <c r="X1006" i="8"/>
  <c r="AC799" i="8"/>
  <c r="AD799" i="8" s="1"/>
  <c r="AE799" i="8" s="1"/>
  <c r="AF799" i="8" s="1"/>
  <c r="X64" i="8"/>
  <c r="X146" i="8"/>
  <c r="AC146" i="8" s="1"/>
  <c r="AD146" i="8" s="1"/>
  <c r="AE146" i="8" s="1"/>
  <c r="AF146" i="8" s="1"/>
  <c r="X627" i="8"/>
  <c r="AC627" i="8" s="1"/>
  <c r="AD627" i="8" s="1"/>
  <c r="AE627" i="8" s="1"/>
  <c r="AF627" i="8" s="1"/>
  <c r="X487" i="8"/>
  <c r="X177" i="8"/>
  <c r="AC177" i="8" s="1"/>
  <c r="AD177" i="8" s="1"/>
  <c r="AE177" i="8" s="1"/>
  <c r="AF177" i="8" s="1"/>
  <c r="X667" i="8"/>
  <c r="AC667" i="8" s="1"/>
  <c r="AD667" i="8" s="1"/>
  <c r="AE667" i="8" s="1"/>
  <c r="AF667" i="8" s="1"/>
  <c r="X880" i="8"/>
  <c r="X218" i="8"/>
  <c r="X60" i="8"/>
  <c r="X917" i="8"/>
  <c r="AC917" i="8" s="1"/>
  <c r="AD917" i="8" s="1"/>
  <c r="AE917" i="8" s="1"/>
  <c r="AF917" i="8" s="1"/>
  <c r="AA34" i="8"/>
  <c r="AB34" i="8" s="1"/>
  <c r="Y159" i="8"/>
  <c r="AA159" i="8" s="1"/>
  <c r="AB159" i="8" s="1"/>
  <c r="X159" i="8"/>
  <c r="Y483" i="8"/>
  <c r="AA483" i="8" s="1"/>
  <c r="AB483" i="8" s="1"/>
  <c r="X483" i="8"/>
  <c r="X511" i="8"/>
  <c r="X563" i="8"/>
  <c r="X866" i="8"/>
  <c r="AC866" i="8" s="1"/>
  <c r="AD866" i="8" s="1"/>
  <c r="AE866" i="8" s="1"/>
  <c r="AF866" i="8" s="1"/>
  <c r="AA265" i="8"/>
  <c r="AB265" i="8" s="1"/>
  <c r="Y528" i="8"/>
  <c r="AA528" i="8" s="1"/>
  <c r="AB528" i="8" s="1"/>
  <c r="X528" i="8"/>
  <c r="Y616" i="8"/>
  <c r="AA616" i="8" s="1"/>
  <c r="AB616" i="8" s="1"/>
  <c r="X616" i="8"/>
  <c r="Y575" i="8"/>
  <c r="AA575" i="8" s="1"/>
  <c r="AB575" i="8" s="1"/>
  <c r="X575" i="8"/>
  <c r="Y724" i="8"/>
  <c r="AA724" i="8" s="1"/>
  <c r="AB724" i="8" s="1"/>
  <c r="X724" i="8"/>
  <c r="Y931" i="8"/>
  <c r="AA931" i="8" s="1"/>
  <c r="AB931" i="8" s="1"/>
  <c r="X931" i="8"/>
  <c r="X690" i="8"/>
  <c r="AC690" i="8" s="1"/>
  <c r="AD690" i="8" s="1"/>
  <c r="AE690" i="8" s="1"/>
  <c r="AF690" i="8" s="1"/>
  <c r="X80" i="8"/>
  <c r="AC180" i="8"/>
  <c r="AD180" i="8" s="1"/>
  <c r="AE180" i="8" s="1"/>
  <c r="AF180" i="8" s="1"/>
  <c r="X370" i="8"/>
  <c r="AC370" i="8" s="1"/>
  <c r="AD370" i="8" s="1"/>
  <c r="AE370" i="8" s="1"/>
  <c r="AF370" i="8" s="1"/>
  <c r="X888" i="8"/>
  <c r="X634" i="8"/>
  <c r="X1007" i="8"/>
  <c r="Y826" i="8"/>
  <c r="AA826" i="8" s="1"/>
  <c r="AB826" i="8" s="1"/>
  <c r="X826" i="8"/>
  <c r="Y209" i="8"/>
  <c r="AA209" i="8" s="1"/>
  <c r="AB209" i="8" s="1"/>
  <c r="X209" i="8"/>
  <c r="AA1007" i="8"/>
  <c r="AB1007" i="8" s="1"/>
  <c r="X442" i="8"/>
  <c r="AC442" i="8" s="1"/>
  <c r="AD442" i="8" s="1"/>
  <c r="AE442" i="8" s="1"/>
  <c r="AF442" i="8" s="1"/>
  <c r="X797" i="8"/>
  <c r="X884" i="8"/>
  <c r="X954" i="8"/>
  <c r="X204" i="8"/>
  <c r="AC204" i="8" s="1"/>
  <c r="AD204" i="8" s="1"/>
  <c r="AE204" i="8" s="1"/>
  <c r="AF204" i="8" s="1"/>
  <c r="X342" i="8"/>
  <c r="AC342" i="8" s="1"/>
  <c r="AD342" i="8" s="1"/>
  <c r="AE342" i="8" s="1"/>
  <c r="AF342" i="8" s="1"/>
  <c r="X471" i="8"/>
  <c r="Y938" i="8"/>
  <c r="AA938" i="8" s="1"/>
  <c r="AB938" i="8" s="1"/>
  <c r="X938" i="8"/>
  <c r="J12" i="11"/>
  <c r="J13" i="11" s="1"/>
  <c r="I12" i="11"/>
  <c r="I13" i="11" s="1"/>
  <c r="H12" i="11"/>
  <c r="H13" i="11" s="1"/>
  <c r="G12" i="11"/>
  <c r="G13" i="11" s="1"/>
  <c r="H10" i="10"/>
  <c r="F16" i="2"/>
  <c r="S17" i="2" s="1"/>
  <c r="D8" i="5"/>
  <c r="D9" i="5" s="1"/>
  <c r="AA970" i="8"/>
  <c r="AB970" i="8" s="1"/>
  <c r="X552" i="8"/>
  <c r="AC552" i="8" s="1"/>
  <c r="AD552" i="8" s="1"/>
  <c r="AE552" i="8" s="1"/>
  <c r="AF552" i="8" s="1"/>
  <c r="Y567" i="8"/>
  <c r="AA567" i="8" s="1"/>
  <c r="AB567" i="8" s="1"/>
  <c r="X567" i="8"/>
  <c r="Y771" i="8"/>
  <c r="AA771" i="8" s="1"/>
  <c r="AB771" i="8" s="1"/>
  <c r="X771" i="8"/>
  <c r="AA547" i="8"/>
  <c r="AB547" i="8" s="1"/>
  <c r="Y174" i="8"/>
  <c r="AA174" i="8" s="1"/>
  <c r="AB174" i="8" s="1"/>
  <c r="X174" i="8"/>
  <c r="AC174" i="8" s="1"/>
  <c r="AD174" i="8" s="1"/>
  <c r="AE174" i="8" s="1"/>
  <c r="AF174" i="8" s="1"/>
  <c r="Y414" i="8"/>
  <c r="AA414" i="8" s="1"/>
  <c r="AB414" i="8" s="1"/>
  <c r="X414" i="8"/>
  <c r="Y187" i="8"/>
  <c r="AA187" i="8" s="1"/>
  <c r="AB187" i="8" s="1"/>
  <c r="X187" i="8"/>
  <c r="Y899" i="8"/>
  <c r="AA899" i="8" s="1"/>
  <c r="AB899" i="8" s="1"/>
  <c r="X899" i="8"/>
  <c r="Y210" i="8"/>
  <c r="AA210" i="8" s="1"/>
  <c r="AB210" i="8" s="1"/>
  <c r="X210" i="8"/>
  <c r="AA756" i="8"/>
  <c r="AB756" i="8" s="1"/>
  <c r="AC756" i="8" s="1"/>
  <c r="AD756" i="8" s="1"/>
  <c r="AE756" i="8" s="1"/>
  <c r="AF756" i="8" s="1"/>
  <c r="AA929" i="8"/>
  <c r="AB929" i="8" s="1"/>
  <c r="X162" i="8"/>
  <c r="AC162" i="8" s="1"/>
  <c r="AD162" i="8" s="1"/>
  <c r="AE162" i="8" s="1"/>
  <c r="AF162" i="8" s="1"/>
  <c r="X911" i="8"/>
  <c r="AC911" i="8" s="1"/>
  <c r="AD911" i="8" s="1"/>
  <c r="AE911" i="8" s="1"/>
  <c r="AF911" i="8" s="1"/>
  <c r="Y871" i="8"/>
  <c r="AA871" i="8" s="1"/>
  <c r="AB871" i="8" s="1"/>
  <c r="X871" i="8"/>
  <c r="AC871" i="8" s="1"/>
  <c r="AD871" i="8" s="1"/>
  <c r="AE871" i="8" s="1"/>
  <c r="AF871" i="8" s="1"/>
  <c r="X768" i="8"/>
  <c r="X109" i="8"/>
  <c r="AC109" i="8" s="1"/>
  <c r="AD109" i="8" s="1"/>
  <c r="AE109" i="8" s="1"/>
  <c r="AF109" i="8" s="1"/>
  <c r="Y284" i="8"/>
  <c r="AA284" i="8" s="1"/>
  <c r="AB284" i="8" s="1"/>
  <c r="X284" i="8"/>
  <c r="X137" i="8"/>
  <c r="AC137" i="8" s="1"/>
  <c r="AD137" i="8" s="1"/>
  <c r="AE137" i="8" s="1"/>
  <c r="AF137" i="8" s="1"/>
  <c r="AA27" i="8"/>
  <c r="AB27" i="8" s="1"/>
  <c r="AC27" i="8" s="1"/>
  <c r="AD27" i="8" s="1"/>
  <c r="AE27" i="8" s="1"/>
  <c r="AF27" i="8" s="1"/>
  <c r="X547" i="8"/>
  <c r="Y879" i="8"/>
  <c r="AA879" i="8" s="1"/>
  <c r="AB879" i="8" s="1"/>
  <c r="X879" i="8"/>
  <c r="AC927" i="8"/>
  <c r="AD927" i="8" s="1"/>
  <c r="AE927" i="8" s="1"/>
  <c r="AF927" i="8" s="1"/>
  <c r="X543" i="8"/>
  <c r="AC587" i="8"/>
  <c r="AD587" i="8" s="1"/>
  <c r="AE587" i="8" s="1"/>
  <c r="AF587" i="8" s="1"/>
  <c r="Y316" i="8"/>
  <c r="AA316" i="8" s="1"/>
  <c r="AB316" i="8" s="1"/>
  <c r="X316" i="8"/>
  <c r="AA787" i="8"/>
  <c r="AB787" i="8" s="1"/>
  <c r="X939" i="8"/>
  <c r="AC939" i="8" s="1"/>
  <c r="AD939" i="8" s="1"/>
  <c r="AE939" i="8" s="1"/>
  <c r="AF939" i="8" s="1"/>
  <c r="X153" i="8"/>
  <c r="AC153" i="8" s="1"/>
  <c r="AD153" i="8" s="1"/>
  <c r="AE153" i="8" s="1"/>
  <c r="AF153" i="8" s="1"/>
  <c r="X51" i="8"/>
  <c r="Y28" i="8"/>
  <c r="AA28" i="8" s="1"/>
  <c r="AB28" i="8" s="1"/>
  <c r="X28" i="8"/>
  <c r="AA147" i="8"/>
  <c r="AB147" i="8" s="1"/>
  <c r="AC147" i="8" s="1"/>
  <c r="AD147" i="8" s="1"/>
  <c r="AE147" i="8" s="1"/>
  <c r="AF147" i="8" s="1"/>
  <c r="AA531" i="8"/>
  <c r="AB531" i="8" s="1"/>
  <c r="AC531" i="8" s="1"/>
  <c r="AD531" i="8" s="1"/>
  <c r="AE531" i="8" s="1"/>
  <c r="AF531" i="8" s="1"/>
  <c r="X265" i="8"/>
  <c r="AA104" i="8"/>
  <c r="AB104" i="8" s="1"/>
  <c r="AC104" i="8" s="1"/>
  <c r="AD104" i="8" s="1"/>
  <c r="AE104" i="8" s="1"/>
  <c r="AF104" i="8" s="1"/>
  <c r="X535" i="8"/>
  <c r="AC535" i="8" s="1"/>
  <c r="AD535" i="8" s="1"/>
  <c r="AE535" i="8" s="1"/>
  <c r="AF535" i="8" s="1"/>
  <c r="AA12" i="8"/>
  <c r="AB12" i="8" s="1"/>
  <c r="AA613" i="8"/>
  <c r="AB613" i="8" s="1"/>
  <c r="AA236" i="8"/>
  <c r="AB236" i="8" s="1"/>
  <c r="AA292" i="8"/>
  <c r="AB292" i="8" s="1"/>
  <c r="X613" i="8"/>
  <c r="X375" i="8"/>
  <c r="AC375" i="8" s="1"/>
  <c r="AD375" i="8" s="1"/>
  <c r="AE375" i="8" s="1"/>
  <c r="AF375" i="8" s="1"/>
  <c r="AC605" i="8"/>
  <c r="AD605" i="8" s="1"/>
  <c r="AE605" i="8" s="1"/>
  <c r="AF605" i="8" s="1"/>
  <c r="AA729" i="8"/>
  <c r="AB729" i="8" s="1"/>
  <c r="Y293" i="8"/>
  <c r="AA293" i="8" s="1"/>
  <c r="AB293" i="8" s="1"/>
  <c r="X293" i="8"/>
  <c r="AA525" i="8"/>
  <c r="AB525" i="8" s="1"/>
  <c r="AA641" i="8"/>
  <c r="AB641" i="8" s="1"/>
  <c r="AC641" i="8" s="1"/>
  <c r="AD641" i="8" s="1"/>
  <c r="AE641" i="8" s="1"/>
  <c r="AF641" i="8" s="1"/>
  <c r="AA1001" i="8"/>
  <c r="AB1001" i="8" s="1"/>
  <c r="AC1001" i="8" s="1"/>
  <c r="AD1001" i="8" s="1"/>
  <c r="AE1001" i="8" s="1"/>
  <c r="AF1001" i="8" s="1"/>
  <c r="AC553" i="8"/>
  <c r="AD553" i="8" s="1"/>
  <c r="AE553" i="8" s="1"/>
  <c r="AF553" i="8" s="1"/>
  <c r="AC747" i="8"/>
  <c r="AD747" i="8" s="1"/>
  <c r="AE747" i="8" s="1"/>
  <c r="AF747" i="8" s="1"/>
  <c r="X729" i="8"/>
  <c r="AC729" i="8" s="1"/>
  <c r="AD729" i="8" s="1"/>
  <c r="AE729" i="8" s="1"/>
  <c r="AF729" i="8" s="1"/>
  <c r="Y838" i="8"/>
  <c r="AA838" i="8" s="1"/>
  <c r="AB838" i="8" s="1"/>
  <c r="X838" i="8"/>
  <c r="Y607" i="8"/>
  <c r="AA607" i="8" s="1"/>
  <c r="AB607" i="8" s="1"/>
  <c r="X607" i="8"/>
  <c r="X519" i="8"/>
  <c r="AC519" i="8" s="1"/>
  <c r="AD519" i="8" s="1"/>
  <c r="AE519" i="8" s="1"/>
  <c r="AF519" i="8" s="1"/>
  <c r="X794" i="8"/>
  <c r="X908" i="8"/>
  <c r="AC908" i="8" s="1"/>
  <c r="AD908" i="8" s="1"/>
  <c r="AE908" i="8" s="1"/>
  <c r="AF908" i="8" s="1"/>
  <c r="X222" i="8"/>
  <c r="AC222" i="8" s="1"/>
  <c r="AD222" i="8" s="1"/>
  <c r="AE222" i="8" s="1"/>
  <c r="AF222" i="8" s="1"/>
  <c r="X230" i="8"/>
  <c r="AC230" i="8" s="1"/>
  <c r="AD230" i="8" s="1"/>
  <c r="AE230" i="8" s="1"/>
  <c r="AF230" i="8" s="1"/>
  <c r="X721" i="8"/>
  <c r="AC721" i="8" s="1"/>
  <c r="AD721" i="8" s="1"/>
  <c r="AE721" i="8" s="1"/>
  <c r="AF721" i="8" s="1"/>
  <c r="X390" i="8"/>
  <c r="AC390" i="8" s="1"/>
  <c r="AD390" i="8" s="1"/>
  <c r="AE390" i="8" s="1"/>
  <c r="AF390" i="8" s="1"/>
  <c r="X615" i="8"/>
  <c r="X588" i="8"/>
  <c r="X489" i="8"/>
  <c r="X323" i="8"/>
  <c r="X745" i="8"/>
  <c r="X965" i="8"/>
  <c r="AC965" i="8" s="1"/>
  <c r="AD965" i="8" s="1"/>
  <c r="AE965" i="8" s="1"/>
  <c r="AF965" i="8" s="1"/>
  <c r="X981" i="8"/>
  <c r="AC981" i="8" s="1"/>
  <c r="AD981" i="8" s="1"/>
  <c r="AE981" i="8" s="1"/>
  <c r="AF981" i="8" s="1"/>
  <c r="X73" i="8"/>
  <c r="AA241" i="8"/>
  <c r="AB241" i="8" s="1"/>
  <c r="AA64" i="8"/>
  <c r="AB64" i="8" s="1"/>
  <c r="Y357" i="8"/>
  <c r="AA357" i="8" s="1"/>
  <c r="AB357" i="8" s="1"/>
  <c r="X357" i="8"/>
  <c r="X249" i="8"/>
  <c r="AA23" i="8"/>
  <c r="AB23" i="8" s="1"/>
  <c r="X241" i="8"/>
  <c r="AA388" i="8"/>
  <c r="AB388" i="8" s="1"/>
  <c r="AC388" i="8" s="1"/>
  <c r="AD388" i="8" s="1"/>
  <c r="AE388" i="8" s="1"/>
  <c r="AF388" i="8" s="1"/>
  <c r="Y900" i="8"/>
  <c r="AA900" i="8" s="1"/>
  <c r="AB900" i="8" s="1"/>
  <c r="X900" i="8"/>
  <c r="X319" i="8"/>
  <c r="AC319" i="8" s="1"/>
  <c r="AD319" i="8" s="1"/>
  <c r="AE319" i="8" s="1"/>
  <c r="AF319" i="8" s="1"/>
  <c r="X918" i="8"/>
  <c r="AC465" i="8"/>
  <c r="AD465" i="8" s="1"/>
  <c r="AE465" i="8" s="1"/>
  <c r="AF465" i="8" s="1"/>
  <c r="AA227" i="8"/>
  <c r="AB227" i="8" s="1"/>
  <c r="AC227" i="8" s="1"/>
  <c r="AD227" i="8" s="1"/>
  <c r="AE227" i="8" s="1"/>
  <c r="AF227" i="8" s="1"/>
  <c r="AC506" i="8"/>
  <c r="AD506" i="8" s="1"/>
  <c r="AE506" i="8" s="1"/>
  <c r="AF506" i="8" s="1"/>
  <c r="Y697" i="8"/>
  <c r="AA697" i="8" s="1"/>
  <c r="AB697" i="8" s="1"/>
  <c r="X697" i="8"/>
  <c r="AA678" i="8"/>
  <c r="AB678" i="8" s="1"/>
  <c r="AC678" i="8" s="1"/>
  <c r="AD678" i="8" s="1"/>
  <c r="AE678" i="8" s="1"/>
  <c r="AF678" i="8" s="1"/>
  <c r="AA801" i="8"/>
  <c r="AB801" i="8" s="1"/>
  <c r="AA263" i="8"/>
  <c r="AB263" i="8" s="1"/>
  <c r="AA489" i="8"/>
  <c r="AB489" i="8" s="1"/>
  <c r="AA495" i="8"/>
  <c r="AB495" i="8" s="1"/>
  <c r="AC495" i="8" s="1"/>
  <c r="AD495" i="8" s="1"/>
  <c r="AE495" i="8" s="1"/>
  <c r="AF495" i="8" s="1"/>
  <c r="X302" i="8"/>
  <c r="AC302" i="8" s="1"/>
  <c r="AD302" i="8" s="1"/>
  <c r="AE302" i="8" s="1"/>
  <c r="AF302" i="8" s="1"/>
  <c r="H48" i="12"/>
  <c r="I46" i="12"/>
  <c r="X48" i="8"/>
  <c r="AC48" i="8" s="1"/>
  <c r="AD48" i="8" s="1"/>
  <c r="AE48" i="8" s="1"/>
  <c r="AF48" i="8" s="1"/>
  <c r="AC990" i="8"/>
  <c r="AD990" i="8" s="1"/>
  <c r="AE990" i="8" s="1"/>
  <c r="AF990" i="8" s="1"/>
  <c r="AA743" i="8"/>
  <c r="AB743" i="8" s="1"/>
  <c r="AC743" i="8" s="1"/>
  <c r="AD743" i="8" s="1"/>
  <c r="AE743" i="8" s="1"/>
  <c r="AF743" i="8" s="1"/>
  <c r="AC322" i="8"/>
  <c r="AD322" i="8" s="1"/>
  <c r="AE322" i="8" s="1"/>
  <c r="AF322" i="8" s="1"/>
  <c r="Y581" i="8"/>
  <c r="AA581" i="8" s="1"/>
  <c r="AB581" i="8" s="1"/>
  <c r="X581" i="8"/>
  <c r="AA558" i="8"/>
  <c r="AB558" i="8" s="1"/>
  <c r="AC558" i="8" s="1"/>
  <c r="AD558" i="8" s="1"/>
  <c r="AE558" i="8" s="1"/>
  <c r="AF558" i="8" s="1"/>
  <c r="AA612" i="8"/>
  <c r="AB612" i="8" s="1"/>
  <c r="AC612" i="8" s="1"/>
  <c r="AD612" i="8" s="1"/>
  <c r="AE612" i="8" s="1"/>
  <c r="AF612" i="8" s="1"/>
  <c r="AA537" i="8"/>
  <c r="AB537" i="8" s="1"/>
  <c r="AA886" i="8"/>
  <c r="AB886" i="8" s="1"/>
  <c r="X468" i="8"/>
  <c r="AC468" i="8" s="1"/>
  <c r="AD468" i="8" s="1"/>
  <c r="AE468" i="8" s="1"/>
  <c r="AF468" i="8" s="1"/>
  <c r="AA184" i="8"/>
  <c r="AB184" i="8" s="1"/>
  <c r="Y396" i="8"/>
  <c r="AA396" i="8" s="1"/>
  <c r="AB396" i="8" s="1"/>
  <c r="X396" i="8"/>
  <c r="AC396" i="8" s="1"/>
  <c r="AD396" i="8" s="1"/>
  <c r="AE396" i="8" s="1"/>
  <c r="AF396" i="8" s="1"/>
  <c r="S16" i="11"/>
  <c r="S18" i="11" s="1"/>
  <c r="X573" i="8"/>
  <c r="Y363" i="8"/>
  <c r="AA363" i="8" s="1"/>
  <c r="AB363" i="8" s="1"/>
  <c r="X363" i="8"/>
  <c r="X353" i="8"/>
  <c r="AC353" i="8" s="1"/>
  <c r="AD353" i="8" s="1"/>
  <c r="AE353" i="8" s="1"/>
  <c r="AF353" i="8" s="1"/>
  <c r="X378" i="8"/>
  <c r="AC378" i="8" s="1"/>
  <c r="AD378" i="8" s="1"/>
  <c r="AE378" i="8" s="1"/>
  <c r="AF378" i="8" s="1"/>
  <c r="X658" i="8"/>
  <c r="X796" i="8"/>
  <c r="X246" i="8"/>
  <c r="X821" i="8"/>
  <c r="AC821" i="8" s="1"/>
  <c r="AD821" i="8" s="1"/>
  <c r="AE821" i="8" s="1"/>
  <c r="AF821" i="8" s="1"/>
  <c r="X803" i="8"/>
  <c r="AC803" i="8" s="1"/>
  <c r="AD803" i="8" s="1"/>
  <c r="AE803" i="8" s="1"/>
  <c r="AF803" i="8" s="1"/>
  <c r="X239" i="8"/>
  <c r="AC239" i="8" s="1"/>
  <c r="AD239" i="8" s="1"/>
  <c r="AE239" i="8" s="1"/>
  <c r="AF239" i="8" s="1"/>
  <c r="X715" i="8"/>
  <c r="AC715" i="8" s="1"/>
  <c r="AD715" i="8" s="1"/>
  <c r="AE715" i="8" s="1"/>
  <c r="AF715" i="8" s="1"/>
  <c r="X475" i="8"/>
  <c r="AC475" i="8" s="1"/>
  <c r="AD475" i="8" s="1"/>
  <c r="AE475" i="8" s="1"/>
  <c r="AF475" i="8" s="1"/>
  <c r="X240" i="8"/>
  <c r="AC240" i="8" s="1"/>
  <c r="AD240" i="8" s="1"/>
  <c r="AE240" i="8" s="1"/>
  <c r="AF240" i="8" s="1"/>
  <c r="X306" i="8"/>
  <c r="X844" i="8"/>
  <c r="AC844" i="8" s="1"/>
  <c r="AD844" i="8" s="1"/>
  <c r="AE844" i="8" s="1"/>
  <c r="AF844" i="8" s="1"/>
  <c r="X184" i="8"/>
  <c r="X595" i="8"/>
  <c r="AC595" i="8" s="1"/>
  <c r="AD595" i="8" s="1"/>
  <c r="AE595" i="8" s="1"/>
  <c r="AF595" i="8" s="1"/>
  <c r="AA441" i="8"/>
  <c r="AB441" i="8" s="1"/>
  <c r="AA73" i="8"/>
  <c r="AB73" i="8" s="1"/>
  <c r="AA295" i="8"/>
  <c r="AB295" i="8" s="1"/>
  <c r="X268" i="8"/>
  <c r="Y444" i="8"/>
  <c r="AA444" i="8" s="1"/>
  <c r="AB444" i="8" s="1"/>
  <c r="X444" i="8"/>
  <c r="Y389" i="8"/>
  <c r="AA389" i="8" s="1"/>
  <c r="AB389" i="8" s="1"/>
  <c r="X389" i="8"/>
  <c r="AC389" i="8" s="1"/>
  <c r="AD389" i="8" s="1"/>
  <c r="AE389" i="8" s="1"/>
  <c r="AF389" i="8" s="1"/>
  <c r="AC467" i="8"/>
  <c r="AD467" i="8" s="1"/>
  <c r="AE467" i="8" s="1"/>
  <c r="AF467" i="8" s="1"/>
  <c r="Y650" i="8"/>
  <c r="AA650" i="8" s="1"/>
  <c r="AB650" i="8" s="1"/>
  <c r="X650" i="8"/>
  <c r="AA933" i="8"/>
  <c r="AB933" i="8" s="1"/>
  <c r="AA163" i="8"/>
  <c r="AB163" i="8" s="1"/>
  <c r="AA774" i="8"/>
  <c r="AB774" i="8" s="1"/>
  <c r="Y847" i="8"/>
  <c r="AA847" i="8" s="1"/>
  <c r="AB847" i="8" s="1"/>
  <c r="X847" i="8"/>
  <c r="AA30" i="8"/>
  <c r="AB30" i="8" s="1"/>
  <c r="AA280" i="8"/>
  <c r="AB280" i="8" s="1"/>
  <c r="Y54" i="8"/>
  <c r="AA54" i="8" s="1"/>
  <c r="AB54" i="8" s="1"/>
  <c r="X54" i="8"/>
  <c r="AA60" i="8"/>
  <c r="AB60" i="8" s="1"/>
  <c r="AA902" i="8"/>
  <c r="AB902" i="8" s="1"/>
  <c r="X494" i="8"/>
  <c r="AC494" i="8" s="1"/>
  <c r="AD494" i="8" s="1"/>
  <c r="AE494" i="8" s="1"/>
  <c r="AF494" i="8" s="1"/>
  <c r="AC70" i="8"/>
  <c r="AD70" i="8" s="1"/>
  <c r="AE70" i="8" s="1"/>
  <c r="AF70" i="8" s="1"/>
  <c r="AC703" i="8"/>
  <c r="AD703" i="8" s="1"/>
  <c r="AE703" i="8" s="1"/>
  <c r="AF703" i="8" s="1"/>
  <c r="AA246" i="8"/>
  <c r="AB246" i="8" s="1"/>
  <c r="AA589" i="8"/>
  <c r="AB589" i="8" s="1"/>
  <c r="AC589" i="8" s="1"/>
  <c r="AD589" i="8" s="1"/>
  <c r="AE589" i="8" s="1"/>
  <c r="AF589" i="8" s="1"/>
  <c r="G22" i="11"/>
  <c r="G24" i="11" s="1"/>
  <c r="X933" i="8"/>
  <c r="AA623" i="8"/>
  <c r="AB623" i="8" s="1"/>
  <c r="AC623" i="8" s="1"/>
  <c r="AD623" i="8" s="1"/>
  <c r="AE623" i="8" s="1"/>
  <c r="AF623" i="8" s="1"/>
  <c r="X157" i="8"/>
  <c r="AC157" i="8" s="1"/>
  <c r="AD157" i="8" s="1"/>
  <c r="AE157" i="8" s="1"/>
  <c r="AF157" i="8" s="1"/>
  <c r="AA704" i="8"/>
  <c r="AB704" i="8" s="1"/>
  <c r="AC704" i="8" s="1"/>
  <c r="AD704" i="8" s="1"/>
  <c r="AE704" i="8" s="1"/>
  <c r="AF704" i="8" s="1"/>
  <c r="X237" i="8"/>
  <c r="X950" i="8"/>
  <c r="X526" i="8"/>
  <c r="X537" i="8"/>
  <c r="X441" i="8"/>
  <c r="X787" i="8"/>
  <c r="X676" i="8"/>
  <c r="X273" i="8"/>
  <c r="AC273" i="8" s="1"/>
  <c r="AD273" i="8" s="1"/>
  <c r="AE273" i="8" s="1"/>
  <c r="AF273" i="8" s="1"/>
  <c r="X86" i="8"/>
  <c r="AC86" i="8" s="1"/>
  <c r="AD86" i="8" s="1"/>
  <c r="AE86" i="8" s="1"/>
  <c r="AF86" i="8" s="1"/>
  <c r="X569" i="8"/>
  <c r="AC569" i="8" s="1"/>
  <c r="AD569" i="8" s="1"/>
  <c r="AE569" i="8" s="1"/>
  <c r="AF569" i="8" s="1"/>
  <c r="X291" i="8"/>
  <c r="AC291" i="8" s="1"/>
  <c r="AD291" i="8" s="1"/>
  <c r="AE291" i="8" s="1"/>
  <c r="AF291" i="8" s="1"/>
  <c r="X163" i="8"/>
  <c r="X665" i="8"/>
  <c r="AC665" i="8" s="1"/>
  <c r="AD665" i="8" s="1"/>
  <c r="AE665" i="8" s="1"/>
  <c r="AF665" i="8" s="1"/>
  <c r="X663" i="8"/>
  <c r="AC663" i="8" s="1"/>
  <c r="AD663" i="8" s="1"/>
  <c r="AE663" i="8" s="1"/>
  <c r="AF663" i="8" s="1"/>
  <c r="X644" i="8"/>
  <c r="AC644" i="8" s="1"/>
  <c r="AD644" i="8" s="1"/>
  <c r="AE644" i="8" s="1"/>
  <c r="AF644" i="8" s="1"/>
  <c r="Y608" i="8"/>
  <c r="AA608" i="8" s="1"/>
  <c r="AB608" i="8" s="1"/>
  <c r="X608" i="8"/>
  <c r="AA471" i="8"/>
  <c r="AB471" i="8" s="1"/>
  <c r="X262" i="8"/>
  <c r="AA723" i="8"/>
  <c r="AB723" i="8" s="1"/>
  <c r="AA814" i="8"/>
  <c r="AB814" i="8" s="1"/>
  <c r="X906" i="8"/>
  <c r="X579" i="8"/>
  <c r="AC579" i="8" s="1"/>
  <c r="AD579" i="8" s="1"/>
  <c r="AE579" i="8" s="1"/>
  <c r="AF579" i="8" s="1"/>
  <c r="AA878" i="8"/>
  <c r="AB878" i="8" s="1"/>
  <c r="AA675" i="8"/>
  <c r="AB675" i="8" s="1"/>
  <c r="AC675" i="8" s="1"/>
  <c r="AD675" i="8" s="1"/>
  <c r="AE675" i="8" s="1"/>
  <c r="AF675" i="8" s="1"/>
  <c r="AC523" i="8"/>
  <c r="AD523" i="8" s="1"/>
  <c r="AE523" i="8" s="1"/>
  <c r="AF523" i="8" s="1"/>
  <c r="X264" i="8"/>
  <c r="AC264" i="8" s="1"/>
  <c r="AD264" i="8" s="1"/>
  <c r="AE264" i="8" s="1"/>
  <c r="AF264" i="8" s="1"/>
  <c r="AC764" i="8"/>
  <c r="AD764" i="8" s="1"/>
  <c r="AE764" i="8" s="1"/>
  <c r="AF764" i="8" s="1"/>
  <c r="Y283" i="8"/>
  <c r="AA283" i="8" s="1"/>
  <c r="AB283" i="8" s="1"/>
  <c r="X283" i="8"/>
  <c r="X486" i="8"/>
  <c r="AC486" i="8" s="1"/>
  <c r="AD486" i="8" s="1"/>
  <c r="AE486" i="8" s="1"/>
  <c r="AF486" i="8" s="1"/>
  <c r="AC568" i="8"/>
  <c r="AD568" i="8" s="1"/>
  <c r="AE568" i="8" s="1"/>
  <c r="AF568" i="8" s="1"/>
  <c r="Y276" i="8"/>
  <c r="AA276" i="8" s="1"/>
  <c r="AB276" i="8" s="1"/>
  <c r="X276" i="8"/>
  <c r="AA106" i="8"/>
  <c r="AB106" i="8" s="1"/>
  <c r="Y112" i="8"/>
  <c r="AA112" i="8" s="1"/>
  <c r="AB112" i="8" s="1"/>
  <c r="X112" i="8"/>
  <c r="AC312" i="8"/>
  <c r="AD312" i="8" s="1"/>
  <c r="AE312" i="8" s="1"/>
  <c r="AF312" i="8" s="1"/>
  <c r="AC130" i="8"/>
  <c r="AD130" i="8" s="1"/>
  <c r="AE130" i="8" s="1"/>
  <c r="AF130" i="8" s="1"/>
  <c r="AA365" i="8"/>
  <c r="AB365" i="8" s="1"/>
  <c r="AC365" i="8" s="1"/>
  <c r="AD365" i="8" s="1"/>
  <c r="AE365" i="8" s="1"/>
  <c r="AF365" i="8" s="1"/>
  <c r="AC462" i="8"/>
  <c r="AD462" i="8" s="1"/>
  <c r="AE462" i="8" s="1"/>
  <c r="AF462" i="8" s="1"/>
  <c r="AA368" i="8"/>
  <c r="AB368" i="8" s="1"/>
  <c r="AC368" i="8" s="1"/>
  <c r="AD368" i="8" s="1"/>
  <c r="AE368" i="8" s="1"/>
  <c r="AF368" i="8" s="1"/>
  <c r="AA491" i="8"/>
  <c r="AB491" i="8" s="1"/>
  <c r="AC491" i="8" s="1"/>
  <c r="AD491" i="8" s="1"/>
  <c r="AE491" i="8" s="1"/>
  <c r="AF491" i="8" s="1"/>
  <c r="Y449" i="8"/>
  <c r="AA449" i="8" s="1"/>
  <c r="AB449" i="8" s="1"/>
  <c r="X449" i="8"/>
  <c r="AA907" i="8"/>
  <c r="AB907" i="8" s="1"/>
  <c r="AC532" i="8"/>
  <c r="AD532" i="8" s="1"/>
  <c r="AE532" i="8" s="1"/>
  <c r="AF532" i="8" s="1"/>
  <c r="AA272" i="8"/>
  <c r="AB272" i="8" s="1"/>
  <c r="AC864" i="8"/>
  <c r="AD864" i="8" s="1"/>
  <c r="AE864" i="8" s="1"/>
  <c r="AF864" i="8" s="1"/>
  <c r="AA657" i="8"/>
  <c r="AB657" i="8" s="1"/>
  <c r="X801" i="8"/>
  <c r="AA893" i="8"/>
  <c r="AB893" i="8" s="1"/>
  <c r="AA803" i="8"/>
  <c r="AB803" i="8" s="1"/>
  <c r="AA152" i="8"/>
  <c r="AB152" i="8" s="1"/>
  <c r="AC152" i="8" s="1"/>
  <c r="AD152" i="8" s="1"/>
  <c r="AE152" i="8" s="1"/>
  <c r="AF152" i="8" s="1"/>
  <c r="AA541" i="8"/>
  <c r="AB541" i="8" s="1"/>
  <c r="AA788" i="8"/>
  <c r="AB788" i="8" s="1"/>
  <c r="AC788" i="8" s="1"/>
  <c r="AD788" i="8" s="1"/>
  <c r="AE788" i="8" s="1"/>
  <c r="AF788" i="8" s="1"/>
  <c r="X148" i="8"/>
  <c r="AA382" i="8"/>
  <c r="AB382" i="8" s="1"/>
  <c r="AC382" i="8" s="1"/>
  <c r="AD382" i="8" s="1"/>
  <c r="AE382" i="8" s="1"/>
  <c r="AF382" i="8" s="1"/>
  <c r="AA429" i="8"/>
  <c r="AB429" i="8" s="1"/>
  <c r="AC429" i="8" s="1"/>
  <c r="AD429" i="8" s="1"/>
  <c r="AE429" i="8" s="1"/>
  <c r="AF429" i="8" s="1"/>
  <c r="AA748" i="8"/>
  <c r="AB748" i="8" s="1"/>
  <c r="AC748" i="8" s="1"/>
  <c r="AD748" i="8" s="1"/>
  <c r="AE748" i="8" s="1"/>
  <c r="AF748" i="8" s="1"/>
  <c r="Y998" i="8"/>
  <c r="AA998" i="8" s="1"/>
  <c r="AB998" i="8" s="1"/>
  <c r="X998" i="8"/>
  <c r="AA989" i="8"/>
  <c r="AB989" i="8" s="1"/>
  <c r="AC989" i="8" s="1"/>
  <c r="AD989" i="8" s="1"/>
  <c r="AE989" i="8" s="1"/>
  <c r="AF989" i="8" s="1"/>
  <c r="AC818" i="8"/>
  <c r="AD818" i="8" s="1"/>
  <c r="AE818" i="8" s="1"/>
  <c r="AF818" i="8" s="1"/>
  <c r="AA578" i="8"/>
  <c r="AB578" i="8" s="1"/>
  <c r="AC578" i="8" s="1"/>
  <c r="AD578" i="8" s="1"/>
  <c r="AE578" i="8" s="1"/>
  <c r="AF578" i="8" s="1"/>
  <c r="AA994" i="8"/>
  <c r="AB994" i="8" s="1"/>
  <c r="AC994" i="8" s="1"/>
  <c r="AD994" i="8" s="1"/>
  <c r="AE994" i="8" s="1"/>
  <c r="AF994" i="8" s="1"/>
  <c r="X958" i="8"/>
  <c r="AC958" i="8" s="1"/>
  <c r="AD958" i="8" s="1"/>
  <c r="AE958" i="8" s="1"/>
  <c r="AF958" i="8" s="1"/>
  <c r="AA573" i="8"/>
  <c r="AB573" i="8" s="1"/>
  <c r="AA566" i="8"/>
  <c r="AB566" i="8" s="1"/>
  <c r="AC566" i="8" s="1"/>
  <c r="AD566" i="8" s="1"/>
  <c r="AE566" i="8" s="1"/>
  <c r="AF566" i="8" s="1"/>
  <c r="AA405" i="8"/>
  <c r="AB405" i="8" s="1"/>
  <c r="AC405" i="8" s="1"/>
  <c r="AD405" i="8" s="1"/>
  <c r="AE405" i="8" s="1"/>
  <c r="AF405" i="8" s="1"/>
  <c r="X953" i="8"/>
  <c r="AA107" i="8"/>
  <c r="AB107" i="8" s="1"/>
  <c r="AC107" i="8" s="1"/>
  <c r="AD107" i="8" s="1"/>
  <c r="AE107" i="8" s="1"/>
  <c r="AF107" i="8" s="1"/>
  <c r="AC274" i="8"/>
  <c r="AD274" i="8" s="1"/>
  <c r="AE274" i="8" s="1"/>
  <c r="AF274" i="8" s="1"/>
  <c r="Y499" i="8"/>
  <c r="AA499" i="8" s="1"/>
  <c r="AB499" i="8" s="1"/>
  <c r="X499" i="8"/>
  <c r="AA837" i="8"/>
  <c r="AB837" i="8" s="1"/>
  <c r="AC837" i="8" s="1"/>
  <c r="AD837" i="8" s="1"/>
  <c r="AE837" i="8" s="1"/>
  <c r="AF837" i="8" s="1"/>
  <c r="X760" i="8"/>
  <c r="AC760" i="8" s="1"/>
  <c r="AD760" i="8" s="1"/>
  <c r="AE760" i="8" s="1"/>
  <c r="AF760" i="8" s="1"/>
  <c r="X642" i="8"/>
  <c r="X114" i="8"/>
  <c r="AC114" i="8" s="1"/>
  <c r="AD114" i="8" s="1"/>
  <c r="AE114" i="8" s="1"/>
  <c r="AF114" i="8" s="1"/>
  <c r="X851" i="8"/>
  <c r="AC851" i="8" s="1"/>
  <c r="AD851" i="8" s="1"/>
  <c r="AE851" i="8" s="1"/>
  <c r="AF851" i="8" s="1"/>
  <c r="X810" i="8"/>
  <c r="AC810" i="8" s="1"/>
  <c r="AD810" i="8" s="1"/>
  <c r="AE810" i="8" s="1"/>
  <c r="AF810" i="8" s="1"/>
  <c r="X196" i="8"/>
  <c r="AC196" i="8" s="1"/>
  <c r="AD196" i="8" s="1"/>
  <c r="AE196" i="8" s="1"/>
  <c r="AF196" i="8" s="1"/>
  <c r="X518" i="8"/>
  <c r="AC518" i="8" s="1"/>
  <c r="AD518" i="8" s="1"/>
  <c r="AE518" i="8" s="1"/>
  <c r="AF518" i="8" s="1"/>
  <c r="X466" i="8"/>
  <c r="X843" i="8"/>
  <c r="X12" i="8"/>
  <c r="X229" i="8"/>
  <c r="X81" i="8"/>
  <c r="AC81" i="8" s="1"/>
  <c r="AD81" i="8" s="1"/>
  <c r="AE81" i="8" s="1"/>
  <c r="AF81" i="8" s="1"/>
  <c r="X916" i="8"/>
  <c r="X984" i="8"/>
  <c r="X206" i="8"/>
  <c r="AC206" i="8" s="1"/>
  <c r="AD206" i="8" s="1"/>
  <c r="AE206" i="8" s="1"/>
  <c r="AF206" i="8" s="1"/>
  <c r="AC316" i="8" l="1"/>
  <c r="AD316" i="8" s="1"/>
  <c r="AE316" i="8" s="1"/>
  <c r="AF316" i="8" s="1"/>
  <c r="AC209" i="8"/>
  <c r="AD209" i="8" s="1"/>
  <c r="AE209" i="8" s="1"/>
  <c r="AF209" i="8" s="1"/>
  <c r="AC692" i="8"/>
  <c r="AD692" i="8" s="1"/>
  <c r="AE692" i="8" s="1"/>
  <c r="AF692" i="8" s="1"/>
  <c r="AC250" i="8"/>
  <c r="AD250" i="8" s="1"/>
  <c r="AE250" i="8" s="1"/>
  <c r="AF250" i="8" s="1"/>
  <c r="AC49" i="8"/>
  <c r="AD49" i="8" s="1"/>
  <c r="AE49" i="8" s="1"/>
  <c r="AF49" i="8" s="1"/>
  <c r="AC985" i="8"/>
  <c r="AD985" i="8" s="1"/>
  <c r="AE985" i="8" s="1"/>
  <c r="AF985" i="8" s="1"/>
  <c r="AC205" i="8"/>
  <c r="AD205" i="8" s="1"/>
  <c r="AE205" i="8" s="1"/>
  <c r="AF205" i="8" s="1"/>
  <c r="AC708" i="8"/>
  <c r="AD708" i="8" s="1"/>
  <c r="AE708" i="8" s="1"/>
  <c r="AF708" i="8" s="1"/>
  <c r="AC584" i="8"/>
  <c r="AD584" i="8" s="1"/>
  <c r="AE584" i="8" s="1"/>
  <c r="AF584" i="8" s="1"/>
  <c r="AC638" i="8"/>
  <c r="AD638" i="8" s="1"/>
  <c r="AE638" i="8" s="1"/>
  <c r="AF638" i="8" s="1"/>
  <c r="AC184" i="8"/>
  <c r="AD184" i="8" s="1"/>
  <c r="AE184" i="8" s="1"/>
  <c r="AF184" i="8" s="1"/>
  <c r="AC563" i="8"/>
  <c r="AD563" i="8" s="1"/>
  <c r="AE563" i="8" s="1"/>
  <c r="AF563" i="8" s="1"/>
  <c r="AC967" i="8"/>
  <c r="AD967" i="8" s="1"/>
  <c r="AE967" i="8" s="1"/>
  <c r="AF967" i="8" s="1"/>
  <c r="AC888" i="8"/>
  <c r="AD888" i="8" s="1"/>
  <c r="AE888" i="8" s="1"/>
  <c r="AF888" i="8" s="1"/>
  <c r="AC511" i="8"/>
  <c r="AD511" i="8" s="1"/>
  <c r="AE511" i="8" s="1"/>
  <c r="AF511" i="8" s="1"/>
  <c r="AC1011" i="8"/>
  <c r="AD1011" i="8" s="1"/>
  <c r="AE1011" i="8" s="1"/>
  <c r="AF1011" i="8" s="1"/>
  <c r="AC933" i="8"/>
  <c r="AD933" i="8" s="1"/>
  <c r="AE933" i="8" s="1"/>
  <c r="AF933" i="8" s="1"/>
  <c r="AC471" i="8"/>
  <c r="AD471" i="8" s="1"/>
  <c r="AE471" i="8" s="1"/>
  <c r="AF471" i="8" s="1"/>
  <c r="AC895" i="8"/>
  <c r="AD895" i="8" s="1"/>
  <c r="AE895" i="8" s="1"/>
  <c r="AF895" i="8" s="1"/>
  <c r="AC479" i="8"/>
  <c r="AD479" i="8" s="1"/>
  <c r="AE479" i="8" s="1"/>
  <c r="AF479" i="8" s="1"/>
  <c r="AC557" i="8"/>
  <c r="AD557" i="8" s="1"/>
  <c r="AE557" i="8" s="1"/>
  <c r="AF557" i="8" s="1"/>
  <c r="AC889" i="8"/>
  <c r="AD889" i="8" s="1"/>
  <c r="AE889" i="8" s="1"/>
  <c r="AF889" i="8" s="1"/>
  <c r="AC272" i="8"/>
  <c r="AD272" i="8" s="1"/>
  <c r="AE272" i="8" s="1"/>
  <c r="AF272" i="8" s="1"/>
  <c r="AC163" i="8"/>
  <c r="AD163" i="8" s="1"/>
  <c r="AE163" i="8" s="1"/>
  <c r="AF163" i="8" s="1"/>
  <c r="AC489" i="8"/>
  <c r="AD489" i="8" s="1"/>
  <c r="AE489" i="8" s="1"/>
  <c r="AF489" i="8" s="1"/>
  <c r="AC768" i="8"/>
  <c r="AD768" i="8" s="1"/>
  <c r="AE768" i="8" s="1"/>
  <c r="AF768" i="8" s="1"/>
  <c r="AC771" i="8"/>
  <c r="AD771" i="8" s="1"/>
  <c r="AE771" i="8" s="1"/>
  <c r="AF771" i="8" s="1"/>
  <c r="AC954" i="8"/>
  <c r="AD954" i="8" s="1"/>
  <c r="AE954" i="8" s="1"/>
  <c r="AF954" i="8" s="1"/>
  <c r="AC724" i="8"/>
  <c r="AD724" i="8" s="1"/>
  <c r="AE724" i="8" s="1"/>
  <c r="AF724" i="8" s="1"/>
  <c r="AC762" i="8"/>
  <c r="AD762" i="8" s="1"/>
  <c r="AE762" i="8" s="1"/>
  <c r="AF762" i="8" s="1"/>
  <c r="AC651" i="8"/>
  <c r="AD651" i="8" s="1"/>
  <c r="AE651" i="8" s="1"/>
  <c r="AF651" i="8" s="1"/>
  <c r="AC580" i="8"/>
  <c r="AD580" i="8" s="1"/>
  <c r="AE580" i="8" s="1"/>
  <c r="AF580" i="8" s="1"/>
  <c r="AC993" i="8"/>
  <c r="AD993" i="8" s="1"/>
  <c r="AE993" i="8" s="1"/>
  <c r="AF993" i="8" s="1"/>
  <c r="AC562" i="8"/>
  <c r="AD562" i="8" s="1"/>
  <c r="AE562" i="8" s="1"/>
  <c r="AF562" i="8" s="1"/>
  <c r="AC815" i="8"/>
  <c r="AD815" i="8" s="1"/>
  <c r="AE815" i="8" s="1"/>
  <c r="AF815" i="8" s="1"/>
  <c r="AC698" i="8"/>
  <c r="AD698" i="8" s="1"/>
  <c r="AE698" i="8" s="1"/>
  <c r="AF698" i="8" s="1"/>
  <c r="AC918" i="8"/>
  <c r="AD918" i="8" s="1"/>
  <c r="AE918" i="8" s="1"/>
  <c r="AF918" i="8" s="1"/>
  <c r="AC588" i="8"/>
  <c r="AD588" i="8" s="1"/>
  <c r="AE588" i="8" s="1"/>
  <c r="AF588" i="8" s="1"/>
  <c r="AC525" i="8"/>
  <c r="AD525" i="8" s="1"/>
  <c r="AE525" i="8" s="1"/>
  <c r="AF525" i="8" s="1"/>
  <c r="AC51" i="8"/>
  <c r="AD51" i="8" s="1"/>
  <c r="AE51" i="8" s="1"/>
  <c r="AF51" i="8" s="1"/>
  <c r="AC884" i="8"/>
  <c r="AD884" i="8" s="1"/>
  <c r="AE884" i="8" s="1"/>
  <c r="AF884" i="8" s="1"/>
  <c r="AC728" i="8"/>
  <c r="AD728" i="8" s="1"/>
  <c r="AE728" i="8" s="1"/>
  <c r="AF728" i="8" s="1"/>
  <c r="AC796" i="8"/>
  <c r="AD796" i="8" s="1"/>
  <c r="AE796" i="8" s="1"/>
  <c r="AF796" i="8" s="1"/>
  <c r="AC615" i="8"/>
  <c r="AD615" i="8" s="1"/>
  <c r="AE615" i="8" s="1"/>
  <c r="AF615" i="8" s="1"/>
  <c r="AC242" i="8"/>
  <c r="AD242" i="8" s="1"/>
  <c r="AE242" i="8" s="1"/>
  <c r="AF242" i="8" s="1"/>
  <c r="AC705" i="8"/>
  <c r="AD705" i="8" s="1"/>
  <c r="AE705" i="8" s="1"/>
  <c r="AF705" i="8" s="1"/>
  <c r="AC83" i="8"/>
  <c r="AD83" i="8" s="1"/>
  <c r="AE83" i="8" s="1"/>
  <c r="AF83" i="8" s="1"/>
  <c r="AC293" i="8"/>
  <c r="AD293" i="8" s="1"/>
  <c r="AE293" i="8" s="1"/>
  <c r="AF293" i="8" s="1"/>
  <c r="AC567" i="8"/>
  <c r="AD567" i="8" s="1"/>
  <c r="AE567" i="8" s="1"/>
  <c r="AF567" i="8" s="1"/>
  <c r="AC575" i="8"/>
  <c r="AD575" i="8" s="1"/>
  <c r="AE575" i="8" s="1"/>
  <c r="AF575" i="8" s="1"/>
  <c r="AC832" i="8"/>
  <c r="AD832" i="8" s="1"/>
  <c r="AE832" i="8" s="1"/>
  <c r="AF832" i="8" s="1"/>
  <c r="AC52" i="8"/>
  <c r="AD52" i="8" s="1"/>
  <c r="AE52" i="8" s="1"/>
  <c r="AF52" i="8" s="1"/>
  <c r="AC970" i="8"/>
  <c r="AD970" i="8" s="1"/>
  <c r="AE970" i="8" s="1"/>
  <c r="AF970" i="8" s="1"/>
  <c r="AC238" i="8"/>
  <c r="AD238" i="8" s="1"/>
  <c r="AE238" i="8" s="1"/>
  <c r="AF238" i="8" s="1"/>
  <c r="AC236" i="8"/>
  <c r="AD236" i="8" s="1"/>
  <c r="AE236" i="8" s="1"/>
  <c r="AF236" i="8" s="1"/>
  <c r="AC14" i="8"/>
  <c r="AD14" i="8" s="1"/>
  <c r="AE14" i="8" s="1"/>
  <c r="AF14" i="8" s="1"/>
  <c r="AC597" i="8"/>
  <c r="AD597" i="8" s="1"/>
  <c r="AE597" i="8" s="1"/>
  <c r="AF597" i="8" s="1"/>
  <c r="AC377" i="8"/>
  <c r="AD377" i="8" s="1"/>
  <c r="AE377" i="8" s="1"/>
  <c r="AF377" i="8" s="1"/>
  <c r="AC418" i="8"/>
  <c r="AD418" i="8" s="1"/>
  <c r="AE418" i="8" s="1"/>
  <c r="AF418" i="8" s="1"/>
  <c r="AC846" i="8"/>
  <c r="AD846" i="8" s="1"/>
  <c r="AE846" i="8" s="1"/>
  <c r="AF846" i="8" s="1"/>
  <c r="AC259" i="8"/>
  <c r="AD259" i="8" s="1"/>
  <c r="AE259" i="8" s="1"/>
  <c r="AF259" i="8" s="1"/>
  <c r="AC66" i="8"/>
  <c r="AD66" i="8" s="1"/>
  <c r="AE66" i="8" s="1"/>
  <c r="AF66" i="8" s="1"/>
  <c r="AC962" i="8"/>
  <c r="AD962" i="8" s="1"/>
  <c r="AE962" i="8" s="1"/>
  <c r="AF962" i="8" s="1"/>
  <c r="AC681" i="8"/>
  <c r="AD681" i="8" s="1"/>
  <c r="AE681" i="8" s="1"/>
  <c r="AF681" i="8" s="1"/>
  <c r="AC741" i="8"/>
  <c r="AD741" i="8" s="1"/>
  <c r="AE741" i="8" s="1"/>
  <c r="AF741" i="8" s="1"/>
  <c r="AC285" i="8"/>
  <c r="AD285" i="8" s="1"/>
  <c r="AE285" i="8" s="1"/>
  <c r="AF285" i="8" s="1"/>
  <c r="AC64" i="8"/>
  <c r="AD64" i="8" s="1"/>
  <c r="AE64" i="8" s="1"/>
  <c r="AF64" i="8" s="1"/>
  <c r="AC736" i="8"/>
  <c r="AD736" i="8" s="1"/>
  <c r="AE736" i="8" s="1"/>
  <c r="AF736" i="8" s="1"/>
  <c r="AC427" i="8"/>
  <c r="AD427" i="8" s="1"/>
  <c r="AE427" i="8" s="1"/>
  <c r="AF427" i="8" s="1"/>
  <c r="AC857" i="8"/>
  <c r="AD857" i="8" s="1"/>
  <c r="AE857" i="8" s="1"/>
  <c r="AF857" i="8" s="1"/>
  <c r="AC1006" i="8"/>
  <c r="AD1006" i="8" s="1"/>
  <c r="AE1006" i="8" s="1"/>
  <c r="AF1006" i="8" s="1"/>
  <c r="AC957" i="8"/>
  <c r="AD957" i="8" s="1"/>
  <c r="AE957" i="8" s="1"/>
  <c r="AF957" i="8" s="1"/>
  <c r="AC767" i="8"/>
  <c r="AD767" i="8" s="1"/>
  <c r="AE767" i="8" s="1"/>
  <c r="AF767" i="8" s="1"/>
  <c r="AC139" i="8"/>
  <c r="AD139" i="8" s="1"/>
  <c r="AE139" i="8" s="1"/>
  <c r="AF139" i="8" s="1"/>
  <c r="AC982" i="8"/>
  <c r="AD982" i="8" s="1"/>
  <c r="AE982" i="8" s="1"/>
  <c r="AF982" i="8" s="1"/>
  <c r="AC337" i="8"/>
  <c r="AD337" i="8" s="1"/>
  <c r="AE337" i="8" s="1"/>
  <c r="AF337" i="8" s="1"/>
  <c r="AC414" i="8"/>
  <c r="AD414" i="8" s="1"/>
  <c r="AE414" i="8" s="1"/>
  <c r="AF414" i="8" s="1"/>
  <c r="AC700" i="8"/>
  <c r="AD700" i="8" s="1"/>
  <c r="AE700" i="8" s="1"/>
  <c r="AF700" i="8" s="1"/>
  <c r="AC521" i="8"/>
  <c r="AD521" i="8" s="1"/>
  <c r="AE521" i="8" s="1"/>
  <c r="AF521" i="8" s="1"/>
  <c r="AC166" i="8"/>
  <c r="AD166" i="8" s="1"/>
  <c r="AE166" i="8" s="1"/>
  <c r="AF166" i="8" s="1"/>
  <c r="AC806" i="8"/>
  <c r="AD806" i="8" s="1"/>
  <c r="AE806" i="8" s="1"/>
  <c r="AF806" i="8" s="1"/>
  <c r="AC915" i="8"/>
  <c r="AD915" i="8" s="1"/>
  <c r="AE915" i="8" s="1"/>
  <c r="AF915" i="8" s="1"/>
  <c r="AC697" i="8"/>
  <c r="AD697" i="8" s="1"/>
  <c r="AE697" i="8" s="1"/>
  <c r="AF697" i="8" s="1"/>
  <c r="AC265" i="8"/>
  <c r="AD265" i="8" s="1"/>
  <c r="AE265" i="8" s="1"/>
  <c r="AF265" i="8" s="1"/>
  <c r="AC657" i="8"/>
  <c r="AD657" i="8" s="1"/>
  <c r="AE657" i="8" s="1"/>
  <c r="AF657" i="8" s="1"/>
  <c r="AC554" i="8"/>
  <c r="AD554" i="8" s="1"/>
  <c r="AE554" i="8" s="1"/>
  <c r="AF554" i="8" s="1"/>
  <c r="AC745" i="8"/>
  <c r="AD745" i="8" s="1"/>
  <c r="AE745" i="8" s="1"/>
  <c r="AF745" i="8" s="1"/>
  <c r="AC931" i="8"/>
  <c r="AD931" i="8" s="1"/>
  <c r="AE931" i="8" s="1"/>
  <c r="AF931" i="8" s="1"/>
  <c r="AC371" i="8"/>
  <c r="AD371" i="8" s="1"/>
  <c r="AE371" i="8" s="1"/>
  <c r="AF371" i="8" s="1"/>
  <c r="AC625" i="8"/>
  <c r="AD625" i="8" s="1"/>
  <c r="AE625" i="8" s="1"/>
  <c r="AF625" i="8" s="1"/>
  <c r="AC647" i="8"/>
  <c r="AD647" i="8" s="1"/>
  <c r="AE647" i="8" s="1"/>
  <c r="AF647" i="8" s="1"/>
  <c r="P53" i="3" a="1"/>
  <c r="P53" i="3" s="1"/>
  <c r="J53" i="3" s="1"/>
  <c r="AC720" i="8"/>
  <c r="AD720" i="8" s="1"/>
  <c r="AE720" i="8" s="1"/>
  <c r="AF720" i="8" s="1"/>
  <c r="AC548" i="8"/>
  <c r="AD548" i="8" s="1"/>
  <c r="AE548" i="8" s="1"/>
  <c r="AF548" i="8" s="1"/>
  <c r="AC758" i="8"/>
  <c r="AD758" i="8" s="1"/>
  <c r="AE758" i="8" s="1"/>
  <c r="AF758" i="8" s="1"/>
  <c r="AC97" i="8"/>
  <c r="AD97" i="8" s="1"/>
  <c r="AE97" i="8" s="1"/>
  <c r="AF97" i="8" s="1"/>
  <c r="AC425" i="8"/>
  <c r="AD425" i="8" s="1"/>
  <c r="AE425" i="8" s="1"/>
  <c r="AF425" i="8" s="1"/>
  <c r="E45" i="6"/>
  <c r="AC75" i="8"/>
  <c r="AD75" i="8" s="1"/>
  <c r="AE75" i="8" s="1"/>
  <c r="AF75" i="8" s="1"/>
  <c r="K9" i="3"/>
  <c r="AC244" i="8"/>
  <c r="AD244" i="8" s="1"/>
  <c r="AE244" i="8" s="1"/>
  <c r="AF244" i="8" s="1"/>
  <c r="AC458" i="8"/>
  <c r="AD458" i="8" s="1"/>
  <c r="AE458" i="8" s="1"/>
  <c r="AF458" i="8" s="1"/>
  <c r="AC950" i="8"/>
  <c r="AD950" i="8" s="1"/>
  <c r="AE950" i="8" s="1"/>
  <c r="AF950" i="8" s="1"/>
  <c r="AC32" i="8"/>
  <c r="AD32" i="8" s="1"/>
  <c r="AE32" i="8" s="1"/>
  <c r="AF32" i="8" s="1"/>
  <c r="AC926" i="8"/>
  <c r="AD926" i="8" s="1"/>
  <c r="AE926" i="8" s="1"/>
  <c r="AF926" i="8" s="1"/>
  <c r="AC131" i="8"/>
  <c r="AD131" i="8" s="1"/>
  <c r="AE131" i="8" s="1"/>
  <c r="AF131" i="8" s="1"/>
  <c r="AC541" i="8"/>
  <c r="AD541" i="8" s="1"/>
  <c r="AE541" i="8" s="1"/>
  <c r="AF541" i="8" s="1"/>
  <c r="D41" i="6"/>
  <c r="D42" i="6" s="1"/>
  <c r="D43" i="6" s="1"/>
  <c r="D44" i="6" s="1"/>
  <c r="D45" i="6" s="1"/>
  <c r="AC452" i="8"/>
  <c r="AD452" i="8" s="1"/>
  <c r="AE452" i="8" s="1"/>
  <c r="AF452" i="8" s="1"/>
  <c r="AC924" i="8"/>
  <c r="AD924" i="8" s="1"/>
  <c r="AE924" i="8" s="1"/>
  <c r="AF924" i="8" s="1"/>
  <c r="AC861" i="8"/>
  <c r="AD861" i="8" s="1"/>
  <c r="AE861" i="8" s="1"/>
  <c r="AF861" i="8" s="1"/>
  <c r="AC215" i="8"/>
  <c r="AD215" i="8" s="1"/>
  <c r="AE215" i="8" s="1"/>
  <c r="AF215" i="8" s="1"/>
  <c r="AC984" i="8"/>
  <c r="AD984" i="8" s="1"/>
  <c r="AE984" i="8" s="1"/>
  <c r="AF984" i="8" s="1"/>
  <c r="AC357" i="8"/>
  <c r="AD357" i="8" s="1"/>
  <c r="AE357" i="8" s="1"/>
  <c r="AF357" i="8" s="1"/>
  <c r="AC487" i="8"/>
  <c r="AD487" i="8" s="1"/>
  <c r="AE487" i="8" s="1"/>
  <c r="AF487" i="8" s="1"/>
  <c r="AC261" i="8"/>
  <c r="AD261" i="8" s="1"/>
  <c r="AE261" i="8" s="1"/>
  <c r="AF261" i="8" s="1"/>
  <c r="AC65" i="8"/>
  <c r="AD65" i="8" s="1"/>
  <c r="AE65" i="8" s="1"/>
  <c r="AF65" i="8" s="1"/>
  <c r="AC882" i="8"/>
  <c r="AD882" i="8" s="1"/>
  <c r="AE882" i="8" s="1"/>
  <c r="AF882" i="8" s="1"/>
  <c r="AC117" i="8"/>
  <c r="AD117" i="8" s="1"/>
  <c r="AE117" i="8" s="1"/>
  <c r="AF117" i="8" s="1"/>
  <c r="AC501" i="8"/>
  <c r="AD501" i="8" s="1"/>
  <c r="AE501" i="8" s="1"/>
  <c r="AF501" i="8" s="1"/>
  <c r="AC953" i="8"/>
  <c r="AD953" i="8" s="1"/>
  <c r="AE953" i="8" s="1"/>
  <c r="AF953" i="8" s="1"/>
  <c r="AC608" i="8"/>
  <c r="AD608" i="8" s="1"/>
  <c r="AE608" i="8" s="1"/>
  <c r="AF608" i="8" s="1"/>
  <c r="AC306" i="8"/>
  <c r="AD306" i="8" s="1"/>
  <c r="AE306" i="8" s="1"/>
  <c r="AF306" i="8" s="1"/>
  <c r="AC263" i="8"/>
  <c r="AD263" i="8" s="1"/>
  <c r="AE263" i="8" s="1"/>
  <c r="AF263" i="8" s="1"/>
  <c r="AC899" i="8"/>
  <c r="AD899" i="8" s="1"/>
  <c r="AE899" i="8" s="1"/>
  <c r="AF899" i="8" s="1"/>
  <c r="AC826" i="8"/>
  <c r="AD826" i="8" s="1"/>
  <c r="AE826" i="8" s="1"/>
  <c r="AF826" i="8" s="1"/>
  <c r="AC461" i="8"/>
  <c r="AD461" i="8" s="1"/>
  <c r="AE461" i="8" s="1"/>
  <c r="AF461" i="8" s="1"/>
  <c r="AC463" i="8"/>
  <c r="AD463" i="8" s="1"/>
  <c r="AE463" i="8" s="1"/>
  <c r="AF463" i="8" s="1"/>
  <c r="AC55" i="8"/>
  <c r="AD55" i="8" s="1"/>
  <c r="AE55" i="8" s="1"/>
  <c r="AF55" i="8" s="1"/>
  <c r="AC25" i="8"/>
  <c r="AD25" i="8" s="1"/>
  <c r="AE25" i="8" s="1"/>
  <c r="AF25" i="8" s="1"/>
  <c r="AC115" i="8"/>
  <c r="AD115" i="8" s="1"/>
  <c r="AE115" i="8" s="1"/>
  <c r="AF115" i="8" s="1"/>
  <c r="AC699" i="8"/>
  <c r="AD699" i="8" s="1"/>
  <c r="AE699" i="8" s="1"/>
  <c r="AF699" i="8" s="1"/>
  <c r="AC276" i="8"/>
  <c r="AD276" i="8" s="1"/>
  <c r="AE276" i="8" s="1"/>
  <c r="AF276" i="8" s="1"/>
  <c r="AC879" i="8"/>
  <c r="AD879" i="8" s="1"/>
  <c r="AE879" i="8" s="1"/>
  <c r="AF879" i="8" s="1"/>
  <c r="AC437" i="8"/>
  <c r="AD437" i="8" s="1"/>
  <c r="AE437" i="8" s="1"/>
  <c r="AF437" i="8" s="1"/>
  <c r="AC839" i="8"/>
  <c r="AD839" i="8" s="1"/>
  <c r="AE839" i="8" s="1"/>
  <c r="AF839" i="8" s="1"/>
  <c r="AC650" i="8"/>
  <c r="AD650" i="8" s="1"/>
  <c r="AE650" i="8" s="1"/>
  <c r="AF650" i="8" s="1"/>
  <c r="AC838" i="8"/>
  <c r="AD838" i="8" s="1"/>
  <c r="AE838" i="8" s="1"/>
  <c r="AF838" i="8" s="1"/>
  <c r="AC187" i="8"/>
  <c r="AD187" i="8" s="1"/>
  <c r="AE187" i="8" s="1"/>
  <c r="AF187" i="8" s="1"/>
  <c r="AC706" i="8"/>
  <c r="AD706" i="8" s="1"/>
  <c r="AE706" i="8" s="1"/>
  <c r="AF706" i="8" s="1"/>
  <c r="AC545" i="8"/>
  <c r="AD545" i="8" s="1"/>
  <c r="AE545" i="8" s="1"/>
  <c r="AF545" i="8" s="1"/>
  <c r="AC221" i="8"/>
  <c r="AD221" i="8" s="1"/>
  <c r="AE221" i="8" s="1"/>
  <c r="AF221" i="8" s="1"/>
  <c r="AC702" i="8"/>
  <c r="AD702" i="8" s="1"/>
  <c r="AE702" i="8" s="1"/>
  <c r="AF702" i="8" s="1"/>
  <c r="AC498" i="8"/>
  <c r="AD498" i="8" s="1"/>
  <c r="AE498" i="8" s="1"/>
  <c r="AF498" i="8" s="1"/>
  <c r="AC938" i="8"/>
  <c r="AD938" i="8" s="1"/>
  <c r="AE938" i="8" s="1"/>
  <c r="AF938" i="8" s="1"/>
  <c r="AC483" i="8"/>
  <c r="AD483" i="8" s="1"/>
  <c r="AE483" i="8" s="1"/>
  <c r="AF483" i="8" s="1"/>
  <c r="AC183" i="8"/>
  <c r="AD183" i="8" s="1"/>
  <c r="AE183" i="8" s="1"/>
  <c r="AF183" i="8" s="1"/>
  <c r="AC726" i="8"/>
  <c r="AD726" i="8" s="1"/>
  <c r="AE726" i="8" s="1"/>
  <c r="AF726" i="8" s="1"/>
  <c r="AC775" i="8"/>
  <c r="AD775" i="8" s="1"/>
  <c r="AE775" i="8" s="1"/>
  <c r="AF775" i="8" s="1"/>
  <c r="AC422" i="8"/>
  <c r="AD422" i="8" s="1"/>
  <c r="AE422" i="8" s="1"/>
  <c r="AF422" i="8" s="1"/>
  <c r="AC907" i="8"/>
  <c r="AD907" i="8" s="1"/>
  <c r="AE907" i="8" s="1"/>
  <c r="AF907" i="8" s="1"/>
  <c r="AC323" i="8"/>
  <c r="AD323" i="8" s="1"/>
  <c r="AE323" i="8" s="1"/>
  <c r="AF323" i="8" s="1"/>
  <c r="AC28" i="8"/>
  <c r="AD28" i="8" s="1"/>
  <c r="AE28" i="8" s="1"/>
  <c r="AF28" i="8" s="1"/>
  <c r="AC80" i="8"/>
  <c r="AD80" i="8" s="1"/>
  <c r="AE80" i="8" s="1"/>
  <c r="AF80" i="8" s="1"/>
  <c r="AC159" i="8"/>
  <c r="AD159" i="8" s="1"/>
  <c r="AE159" i="8" s="1"/>
  <c r="AF159" i="8" s="1"/>
  <c r="AC902" i="8"/>
  <c r="AD902" i="8" s="1"/>
  <c r="AE902" i="8" s="1"/>
  <c r="AF902" i="8" s="1"/>
  <c r="AC876" i="8"/>
  <c r="AD876" i="8" s="1"/>
  <c r="AE876" i="8" s="1"/>
  <c r="AF876" i="8" s="1"/>
  <c r="AC896" i="8"/>
  <c r="AD896" i="8" s="1"/>
  <c r="AE896" i="8" s="1"/>
  <c r="AF896" i="8" s="1"/>
  <c r="AC101" i="8"/>
  <c r="AD101" i="8" s="1"/>
  <c r="AE101" i="8" s="1"/>
  <c r="AF101" i="8" s="1"/>
  <c r="J9" i="3"/>
  <c r="AC77" i="8"/>
  <c r="AD77" i="8" s="1"/>
  <c r="AE77" i="8" s="1"/>
  <c r="AF77" i="8" s="1"/>
  <c r="AC247" i="8"/>
  <c r="AD247" i="8" s="1"/>
  <c r="AE247" i="8" s="1"/>
  <c r="AF247" i="8" s="1"/>
  <c r="AC447" i="8"/>
  <c r="AD447" i="8" s="1"/>
  <c r="AE447" i="8" s="1"/>
  <c r="AF447" i="8" s="1"/>
  <c r="AC823" i="8"/>
  <c r="AD823" i="8" s="1"/>
  <c r="AE823" i="8" s="1"/>
  <c r="AF823" i="8" s="1"/>
  <c r="AC460" i="8"/>
  <c r="AD460" i="8" s="1"/>
  <c r="AE460" i="8" s="1"/>
  <c r="AF460" i="8" s="1"/>
  <c r="AC751" i="8"/>
  <c r="AD751" i="8" s="1"/>
  <c r="AE751" i="8" s="1"/>
  <c r="AF751" i="8" s="1"/>
  <c r="AC642" i="8"/>
  <c r="AD642" i="8" s="1"/>
  <c r="AE642" i="8" s="1"/>
  <c r="AF642" i="8" s="1"/>
  <c r="AC786" i="8"/>
  <c r="AD786" i="8" s="1"/>
  <c r="AE786" i="8" s="1"/>
  <c r="AF786" i="8" s="1"/>
  <c r="AC464" i="8"/>
  <c r="AD464" i="8" s="1"/>
  <c r="AE464" i="8" s="1"/>
  <c r="AF464" i="8" s="1"/>
  <c r="AC275" i="8"/>
  <c r="AD275" i="8" s="1"/>
  <c r="AE275" i="8" s="1"/>
  <c r="AF275" i="8" s="1"/>
  <c r="AC840" i="8"/>
  <c r="AD840" i="8" s="1"/>
  <c r="AE840" i="8" s="1"/>
  <c r="AF840" i="8" s="1"/>
  <c r="AC16" i="8"/>
  <c r="AD16" i="8" s="1"/>
  <c r="AE16" i="8" s="1"/>
  <c r="AF16" i="8" s="1"/>
  <c r="AC71" i="8"/>
  <c r="AD71" i="8" s="1"/>
  <c r="AE71" i="8" s="1"/>
  <c r="AF71" i="8" s="1"/>
  <c r="AC906" i="8"/>
  <c r="AD906" i="8" s="1"/>
  <c r="AE906" i="8" s="1"/>
  <c r="AF906" i="8" s="1"/>
  <c r="AC241" i="8"/>
  <c r="AD241" i="8" s="1"/>
  <c r="AE241" i="8" s="1"/>
  <c r="AF241" i="8" s="1"/>
  <c r="AC218" i="8"/>
  <c r="AD218" i="8" s="1"/>
  <c r="AE218" i="8" s="1"/>
  <c r="AF218" i="8" s="1"/>
  <c r="AC143" i="8"/>
  <c r="AD143" i="8" s="1"/>
  <c r="AE143" i="8" s="1"/>
  <c r="AF143" i="8" s="1"/>
  <c r="AC893" i="8"/>
  <c r="AD893" i="8" s="1"/>
  <c r="AE893" i="8" s="1"/>
  <c r="AF893" i="8" s="1"/>
  <c r="AC445" i="8"/>
  <c r="AD445" i="8" s="1"/>
  <c r="AE445" i="8" s="1"/>
  <c r="AF445" i="8" s="1"/>
  <c r="AC211" i="8"/>
  <c r="AD211" i="8" s="1"/>
  <c r="AE211" i="8" s="1"/>
  <c r="AF211" i="8" s="1"/>
  <c r="AC499" i="8"/>
  <c r="AD499" i="8" s="1"/>
  <c r="AE499" i="8" s="1"/>
  <c r="AF499" i="8" s="1"/>
  <c r="AC148" i="8"/>
  <c r="AD148" i="8" s="1"/>
  <c r="AE148" i="8" s="1"/>
  <c r="AF148" i="8" s="1"/>
  <c r="AC814" i="8"/>
  <c r="AD814" i="8" s="1"/>
  <c r="AE814" i="8" s="1"/>
  <c r="AF814" i="8" s="1"/>
  <c r="AC573" i="8"/>
  <c r="AD573" i="8" s="1"/>
  <c r="AE573" i="8" s="1"/>
  <c r="AF573" i="8" s="1"/>
  <c r="AC23" i="8"/>
  <c r="AD23" i="8" s="1"/>
  <c r="AE23" i="8" s="1"/>
  <c r="AF23" i="8" s="1"/>
  <c r="AC292" i="8"/>
  <c r="AD292" i="8" s="1"/>
  <c r="AE292" i="8" s="1"/>
  <c r="AF292" i="8" s="1"/>
  <c r="AC766" i="8"/>
  <c r="AD766" i="8" s="1"/>
  <c r="AE766" i="8" s="1"/>
  <c r="AF766" i="8" s="1"/>
  <c r="AC360" i="8"/>
  <c r="AD360" i="8" s="1"/>
  <c r="AE360" i="8" s="1"/>
  <c r="AF360" i="8" s="1"/>
  <c r="AC295" i="8"/>
  <c r="AD295" i="8" s="1"/>
  <c r="AE295" i="8" s="1"/>
  <c r="AF295" i="8" s="1"/>
  <c r="AC189" i="8"/>
  <c r="AD189" i="8" s="1"/>
  <c r="AE189" i="8" s="1"/>
  <c r="AF189" i="8" s="1"/>
  <c r="AC763" i="8"/>
  <c r="AD763" i="8" s="1"/>
  <c r="AE763" i="8" s="1"/>
  <c r="AF763" i="8" s="1"/>
  <c r="K35" i="12"/>
  <c r="K23" i="12"/>
  <c r="K29" i="12"/>
  <c r="K30" i="12" s="1"/>
  <c r="K20" i="12"/>
  <c r="K9" i="10" s="1"/>
  <c r="G11" i="5"/>
  <c r="G13" i="5" s="1"/>
  <c r="G16" i="5" s="1"/>
  <c r="H22" i="7" s="1"/>
  <c r="AC12" i="8"/>
  <c r="AD12" i="8" s="1"/>
  <c r="AE12" i="8" s="1"/>
  <c r="AC526" i="8"/>
  <c r="AD526" i="8" s="1"/>
  <c r="AE526" i="8" s="1"/>
  <c r="AF526" i="8" s="1"/>
  <c r="AC658" i="8"/>
  <c r="AD658" i="8" s="1"/>
  <c r="AE658" i="8" s="1"/>
  <c r="AF658" i="8" s="1"/>
  <c r="AC797" i="8"/>
  <c r="AD797" i="8" s="1"/>
  <c r="AE797" i="8" s="1"/>
  <c r="AF797" i="8" s="1"/>
  <c r="AC880" i="8"/>
  <c r="AD880" i="8" s="1"/>
  <c r="AE880" i="8" s="1"/>
  <c r="AF880" i="8" s="1"/>
  <c r="AC34" i="8"/>
  <c r="AD34" i="8" s="1"/>
  <c r="AE34" i="8" s="1"/>
  <c r="AF34" i="8" s="1"/>
  <c r="AC843" i="8"/>
  <c r="AD843" i="8" s="1"/>
  <c r="AE843" i="8" s="1"/>
  <c r="AF843" i="8" s="1"/>
  <c r="AC801" i="8"/>
  <c r="AD801" i="8" s="1"/>
  <c r="AE801" i="8" s="1"/>
  <c r="AF801" i="8" s="1"/>
  <c r="AC262" i="8"/>
  <c r="AD262" i="8" s="1"/>
  <c r="AE262" i="8" s="1"/>
  <c r="AF262" i="8" s="1"/>
  <c r="AC268" i="8"/>
  <c r="AD268" i="8" s="1"/>
  <c r="AE268" i="8" s="1"/>
  <c r="AF268" i="8" s="1"/>
  <c r="AC581" i="8"/>
  <c r="AD581" i="8" s="1"/>
  <c r="AE581" i="8" s="1"/>
  <c r="AF581" i="8" s="1"/>
  <c r="AC607" i="8"/>
  <c r="AD607" i="8" s="1"/>
  <c r="AE607" i="8" s="1"/>
  <c r="AF607" i="8" s="1"/>
  <c r="AC543" i="8"/>
  <c r="AD543" i="8" s="1"/>
  <c r="AE543" i="8" s="1"/>
  <c r="AF543" i="8" s="1"/>
  <c r="AC210" i="8"/>
  <c r="AD210" i="8" s="1"/>
  <c r="AE210" i="8" s="1"/>
  <c r="AF210" i="8" s="1"/>
  <c r="AC528" i="8"/>
  <c r="AD528" i="8" s="1"/>
  <c r="AE528" i="8" s="1"/>
  <c r="AF528" i="8" s="1"/>
  <c r="AC303" i="8"/>
  <c r="AD303" i="8" s="1"/>
  <c r="AE303" i="8" s="1"/>
  <c r="AF303" i="8" s="1"/>
  <c r="AC723" i="8"/>
  <c r="AD723" i="8" s="1"/>
  <c r="AE723" i="8" s="1"/>
  <c r="AF723" i="8" s="1"/>
  <c r="AC759" i="8"/>
  <c r="AD759" i="8" s="1"/>
  <c r="AE759" i="8" s="1"/>
  <c r="AF759" i="8" s="1"/>
  <c r="AC635" i="8"/>
  <c r="AD635" i="8" s="1"/>
  <c r="AE635" i="8" s="1"/>
  <c r="AF635" i="8" s="1"/>
  <c r="AC688" i="8"/>
  <c r="AD688" i="8" s="1"/>
  <c r="AE688" i="8" s="1"/>
  <c r="AF688" i="8" s="1"/>
  <c r="AC400" i="8"/>
  <c r="AD400" i="8" s="1"/>
  <c r="AE400" i="8" s="1"/>
  <c r="AF400" i="8" s="1"/>
  <c r="AC287" i="8"/>
  <c r="AD287" i="8" s="1"/>
  <c r="AE287" i="8" s="1"/>
  <c r="AF287" i="8" s="1"/>
  <c r="AC466" i="8"/>
  <c r="AD466" i="8" s="1"/>
  <c r="AE466" i="8" s="1"/>
  <c r="AF466" i="8" s="1"/>
  <c r="AC237" i="8"/>
  <c r="AD237" i="8" s="1"/>
  <c r="AE237" i="8" s="1"/>
  <c r="AF237" i="8" s="1"/>
  <c r="AC54" i="8"/>
  <c r="AD54" i="8" s="1"/>
  <c r="AE54" i="8" s="1"/>
  <c r="AF54" i="8" s="1"/>
  <c r="AC301" i="8"/>
  <c r="AD301" i="8" s="1"/>
  <c r="AE301" i="8" s="1"/>
  <c r="AF301" i="8" s="1"/>
  <c r="AC309" i="8"/>
  <c r="AD309" i="8" s="1"/>
  <c r="AE309" i="8" s="1"/>
  <c r="AF309" i="8" s="1"/>
  <c r="AC234" i="8"/>
  <c r="AD234" i="8" s="1"/>
  <c r="AE234" i="8" s="1"/>
  <c r="AF234" i="8" s="1"/>
  <c r="AC412" i="8"/>
  <c r="AD412" i="8" s="1"/>
  <c r="AE412" i="8" s="1"/>
  <c r="AF412" i="8" s="1"/>
  <c r="AC58" i="8"/>
  <c r="AD58" i="8" s="1"/>
  <c r="AE58" i="8" s="1"/>
  <c r="AF58" i="8" s="1"/>
  <c r="AC73" i="8"/>
  <c r="AD73" i="8" s="1"/>
  <c r="AE73" i="8" s="1"/>
  <c r="AF73" i="8" s="1"/>
  <c r="AC878" i="8"/>
  <c r="AD878" i="8" s="1"/>
  <c r="AE878" i="8" s="1"/>
  <c r="AF878" i="8" s="1"/>
  <c r="AC79" i="8"/>
  <c r="AD79" i="8" s="1"/>
  <c r="AE79" i="8" s="1"/>
  <c r="AF79" i="8" s="1"/>
  <c r="J8" i="3"/>
  <c r="AC618" i="8"/>
  <c r="AD618" i="8" s="1"/>
  <c r="AE618" i="8" s="1"/>
  <c r="AF618" i="8" s="1"/>
  <c r="AC956" i="8"/>
  <c r="AD956" i="8" s="1"/>
  <c r="AE956" i="8" s="1"/>
  <c r="AF956" i="8" s="1"/>
  <c r="AC363" i="8"/>
  <c r="AD363" i="8" s="1"/>
  <c r="AE363" i="8" s="1"/>
  <c r="AF363" i="8" s="1"/>
  <c r="AC735" i="8"/>
  <c r="AD735" i="8" s="1"/>
  <c r="AE735" i="8" s="1"/>
  <c r="AF735" i="8" s="1"/>
  <c r="AC630" i="8"/>
  <c r="AD630" i="8" s="1"/>
  <c r="AE630" i="8" s="1"/>
  <c r="AF630" i="8" s="1"/>
  <c r="AC979" i="8"/>
  <c r="AD979" i="8" s="1"/>
  <c r="AE979" i="8" s="1"/>
  <c r="AF979" i="8" s="1"/>
  <c r="AC116" i="8"/>
  <c r="AD116" i="8" s="1"/>
  <c r="AE116" i="8" s="1"/>
  <c r="AF116" i="8" s="1"/>
  <c r="AC666" i="8"/>
  <c r="AD666" i="8" s="1"/>
  <c r="AE666" i="8" s="1"/>
  <c r="AF666" i="8" s="1"/>
  <c r="AC493" i="8"/>
  <c r="AD493" i="8" s="1"/>
  <c r="AE493" i="8" s="1"/>
  <c r="AF493" i="8" s="1"/>
  <c r="AC1004" i="8"/>
  <c r="AD1004" i="8" s="1"/>
  <c r="AE1004" i="8" s="1"/>
  <c r="AF1004" i="8" s="1"/>
  <c r="AC755" i="8"/>
  <c r="AD755" i="8" s="1"/>
  <c r="AE755" i="8" s="1"/>
  <c r="AF755" i="8" s="1"/>
  <c r="AC57" i="8"/>
  <c r="AD57" i="8" s="1"/>
  <c r="AE57" i="8" s="1"/>
  <c r="AF57" i="8" s="1"/>
  <c r="AC547" i="8"/>
  <c r="AD547" i="8" s="1"/>
  <c r="AE547" i="8" s="1"/>
  <c r="AF547" i="8" s="1"/>
  <c r="AC582" i="8"/>
  <c r="AD582" i="8" s="1"/>
  <c r="AE582" i="8" s="1"/>
  <c r="AF582" i="8" s="1"/>
  <c r="AC847" i="8"/>
  <c r="AD847" i="8" s="1"/>
  <c r="AE847" i="8" s="1"/>
  <c r="AF847" i="8" s="1"/>
  <c r="G19" i="11"/>
  <c r="G21" i="11" s="1"/>
  <c r="AC223" i="8"/>
  <c r="AD223" i="8" s="1"/>
  <c r="AE223" i="8" s="1"/>
  <c r="AF223" i="8" s="1"/>
  <c r="AC997" i="8"/>
  <c r="AD997" i="8" s="1"/>
  <c r="AE997" i="8" s="1"/>
  <c r="AF997" i="8" s="1"/>
  <c r="M12" i="11"/>
  <c r="M13" i="11" s="1"/>
  <c r="K12" i="11"/>
  <c r="K13" i="11" s="1"/>
  <c r="N12" i="11"/>
  <c r="N13" i="11" s="1"/>
  <c r="L12" i="11"/>
  <c r="L13" i="11" s="1"/>
  <c r="I10" i="10"/>
  <c r="G16" i="2"/>
  <c r="S18" i="2" s="1"/>
  <c r="E8" i="5"/>
  <c r="E9" i="5" s="1"/>
  <c r="AC417" i="8"/>
  <c r="AD417" i="8" s="1"/>
  <c r="AE417" i="8" s="1"/>
  <c r="AF417" i="8" s="1"/>
  <c r="AC779" i="8"/>
  <c r="AD779" i="8" s="1"/>
  <c r="AE779" i="8" s="1"/>
  <c r="AF779" i="8" s="1"/>
  <c r="K22" i="11"/>
  <c r="K24" i="11" s="1"/>
  <c r="AC283" i="8"/>
  <c r="AD283" i="8" s="1"/>
  <c r="AE283" i="8" s="1"/>
  <c r="AF283" i="8" s="1"/>
  <c r="AC278" i="8"/>
  <c r="AD278" i="8" s="1"/>
  <c r="AE278" i="8" s="1"/>
  <c r="AF278" i="8" s="1"/>
  <c r="AC998" i="8"/>
  <c r="AD998" i="8" s="1"/>
  <c r="AE998" i="8" s="1"/>
  <c r="AF998" i="8" s="1"/>
  <c r="AC449" i="8"/>
  <c r="AD449" i="8" s="1"/>
  <c r="AE449" i="8" s="1"/>
  <c r="AF449" i="8" s="1"/>
  <c r="I48" i="12"/>
  <c r="J46" i="12"/>
  <c r="AC900" i="8"/>
  <c r="AD900" i="8" s="1"/>
  <c r="AE900" i="8" s="1"/>
  <c r="AF900" i="8" s="1"/>
  <c r="AC284" i="8"/>
  <c r="AD284" i="8" s="1"/>
  <c r="AE284" i="8" s="1"/>
  <c r="AF284" i="8" s="1"/>
  <c r="AC774" i="8"/>
  <c r="AD774" i="8" s="1"/>
  <c r="AE774" i="8" s="1"/>
  <c r="AF774" i="8" s="1"/>
  <c r="AC863" i="8"/>
  <c r="AD863" i="8" s="1"/>
  <c r="AE863" i="8" s="1"/>
  <c r="AF863" i="8" s="1"/>
  <c r="F20" i="5"/>
  <c r="AC170" i="8"/>
  <c r="AD170" i="8" s="1"/>
  <c r="AE170" i="8" s="1"/>
  <c r="AF170" i="8" s="1"/>
  <c r="J31" i="12"/>
  <c r="O20" i="11"/>
  <c r="AC201" i="8"/>
  <c r="AD201" i="8" s="1"/>
  <c r="AE201" i="8" s="1"/>
  <c r="AF201" i="8" s="1"/>
  <c r="AC551" i="8"/>
  <c r="AD551" i="8" s="1"/>
  <c r="AE551" i="8" s="1"/>
  <c r="AF551" i="8" s="1"/>
  <c r="AC577" i="8"/>
  <c r="AD577" i="8" s="1"/>
  <c r="AE577" i="8" s="1"/>
  <c r="AF577" i="8" s="1"/>
  <c r="O23" i="11"/>
  <c r="P14" i="11"/>
  <c r="O14" i="11"/>
  <c r="J36" i="12"/>
  <c r="J11" i="10" s="1"/>
  <c r="R14" i="11"/>
  <c r="Q14" i="11"/>
  <c r="H17" i="2"/>
  <c r="R19" i="2" s="1"/>
  <c r="AC30" i="8"/>
  <c r="AD30" i="8" s="1"/>
  <c r="AE30" i="8" s="1"/>
  <c r="AF30" i="8" s="1"/>
  <c r="J24" i="12"/>
  <c r="J25" i="12" s="1"/>
  <c r="J39" i="12" s="1"/>
  <c r="AC969" i="8"/>
  <c r="AD969" i="8" s="1"/>
  <c r="AE969" i="8" s="1"/>
  <c r="AF969" i="8" s="1"/>
  <c r="AC737" i="8"/>
  <c r="AD737" i="8" s="1"/>
  <c r="AE737" i="8" s="1"/>
  <c r="AF737" i="8" s="1"/>
  <c r="AC772" i="8"/>
  <c r="AD772" i="8" s="1"/>
  <c r="AE772" i="8" s="1"/>
  <c r="AF772" i="8" s="1"/>
  <c r="AC946" i="8"/>
  <c r="AD946" i="8" s="1"/>
  <c r="AE946" i="8" s="1"/>
  <c r="AF946" i="8" s="1"/>
  <c r="AC1003" i="8"/>
  <c r="AD1003" i="8" s="1"/>
  <c r="AE1003" i="8" s="1"/>
  <c r="AF1003" i="8" s="1"/>
  <c r="AC822" i="8"/>
  <c r="AD822" i="8" s="1"/>
  <c r="AE822" i="8" s="1"/>
  <c r="AF822" i="8" s="1"/>
  <c r="AC297" i="8"/>
  <c r="AD297" i="8" s="1"/>
  <c r="AE297" i="8" s="1"/>
  <c r="AF297" i="8" s="1"/>
  <c r="AC783" i="8"/>
  <c r="AD783" i="8" s="1"/>
  <c r="AE783" i="8" s="1"/>
  <c r="AF783" i="8" s="1"/>
  <c r="AC676" i="8"/>
  <c r="AD676" i="8" s="1"/>
  <c r="AE676" i="8" s="1"/>
  <c r="AF676" i="8" s="1"/>
  <c r="AC249" i="8"/>
  <c r="AD249" i="8" s="1"/>
  <c r="AE249" i="8" s="1"/>
  <c r="AF249" i="8" s="1"/>
  <c r="AC280" i="8"/>
  <c r="AD280" i="8" s="1"/>
  <c r="AE280" i="8" s="1"/>
  <c r="AF280" i="8" s="1"/>
  <c r="AC916" i="8"/>
  <c r="AD916" i="8" s="1"/>
  <c r="AE916" i="8" s="1"/>
  <c r="AF916" i="8" s="1"/>
  <c r="AC787" i="8"/>
  <c r="AD787" i="8" s="1"/>
  <c r="AE787" i="8" s="1"/>
  <c r="AF787" i="8" s="1"/>
  <c r="J51" i="3"/>
  <c r="AC886" i="8"/>
  <c r="AD886" i="8" s="1"/>
  <c r="AE886" i="8" s="1"/>
  <c r="AF886" i="8" s="1"/>
  <c r="AC191" i="8"/>
  <c r="AD191" i="8" s="1"/>
  <c r="AE191" i="8" s="1"/>
  <c r="AF191" i="8" s="1"/>
  <c r="AC416" i="8"/>
  <c r="AD416" i="8" s="1"/>
  <c r="AE416" i="8" s="1"/>
  <c r="AF416" i="8" s="1"/>
  <c r="AC441" i="8"/>
  <c r="AD441" i="8" s="1"/>
  <c r="AE441" i="8" s="1"/>
  <c r="AF441" i="8" s="1"/>
  <c r="AC246" i="8"/>
  <c r="AD246" i="8" s="1"/>
  <c r="AE246" i="8" s="1"/>
  <c r="AF246" i="8" s="1"/>
  <c r="AC794" i="8"/>
  <c r="AD794" i="8" s="1"/>
  <c r="AE794" i="8" s="1"/>
  <c r="AF794" i="8" s="1"/>
  <c r="AC1007" i="8"/>
  <c r="AD1007" i="8" s="1"/>
  <c r="AE1007" i="8" s="1"/>
  <c r="AF1007" i="8" s="1"/>
  <c r="AC60" i="8"/>
  <c r="AD60" i="8" s="1"/>
  <c r="AE60" i="8" s="1"/>
  <c r="AF60" i="8" s="1"/>
  <c r="AC996" i="8"/>
  <c r="AD996" i="8" s="1"/>
  <c r="AE996" i="8" s="1"/>
  <c r="AF996" i="8" s="1"/>
  <c r="AC921" i="8"/>
  <c r="AD921" i="8" s="1"/>
  <c r="AE921" i="8" s="1"/>
  <c r="AF921" i="8" s="1"/>
  <c r="AC200" i="8"/>
  <c r="AD200" i="8" s="1"/>
  <c r="AE200" i="8" s="1"/>
  <c r="AF200" i="8" s="1"/>
  <c r="AC604" i="8"/>
  <c r="AD604" i="8" s="1"/>
  <c r="AE604" i="8" s="1"/>
  <c r="AF604" i="8" s="1"/>
  <c r="AC420" i="8"/>
  <c r="AD420" i="8" s="1"/>
  <c r="AE420" i="8" s="1"/>
  <c r="AF420" i="8" s="1"/>
  <c r="C20" i="7"/>
  <c r="AC960" i="8"/>
  <c r="AD960" i="8" s="1"/>
  <c r="AE960" i="8" s="1"/>
  <c r="AF960" i="8" s="1"/>
  <c r="AC546" i="8"/>
  <c r="AD546" i="8" s="1"/>
  <c r="AE546" i="8" s="1"/>
  <c r="AF546" i="8" s="1"/>
  <c r="Q66" i="2"/>
  <c r="AC229" i="8"/>
  <c r="AD229" i="8" s="1"/>
  <c r="AE229" i="8" s="1"/>
  <c r="AF229" i="8" s="1"/>
  <c r="AC112" i="8"/>
  <c r="AD112" i="8" s="1"/>
  <c r="AE112" i="8" s="1"/>
  <c r="AF112" i="8" s="1"/>
  <c r="AC537" i="8"/>
  <c r="AD537" i="8" s="1"/>
  <c r="AE537" i="8" s="1"/>
  <c r="AF537" i="8" s="1"/>
  <c r="AC444" i="8"/>
  <c r="AD444" i="8" s="1"/>
  <c r="AE444" i="8" s="1"/>
  <c r="AF444" i="8" s="1"/>
  <c r="AC613" i="8"/>
  <c r="AD613" i="8" s="1"/>
  <c r="AE613" i="8" s="1"/>
  <c r="AF613" i="8" s="1"/>
  <c r="AC634" i="8"/>
  <c r="AD634" i="8" s="1"/>
  <c r="AE634" i="8" s="1"/>
  <c r="AF634" i="8" s="1"/>
  <c r="AC616" i="8"/>
  <c r="AD616" i="8" s="1"/>
  <c r="AE616" i="8" s="1"/>
  <c r="AF616" i="8" s="1"/>
  <c r="V75" i="2"/>
  <c r="AA65" i="2" s="1"/>
  <c r="V73" i="2"/>
  <c r="Y65" i="2" s="1"/>
  <c r="V74" i="2"/>
  <c r="Z65" i="2" s="1"/>
  <c r="AB55" i="2" a="1"/>
  <c r="AB55" i="2" s="1"/>
  <c r="X55" i="2"/>
  <c r="AC290" i="8"/>
  <c r="AD290" i="8" s="1"/>
  <c r="AE290" i="8" s="1"/>
  <c r="AF290" i="8" s="1"/>
  <c r="AC392" i="8"/>
  <c r="AD392" i="8" s="1"/>
  <c r="AE392" i="8" s="1"/>
  <c r="AF392" i="8" s="1"/>
  <c r="AC74" i="8"/>
  <c r="AD74" i="8" s="1"/>
  <c r="AE74" i="8" s="1"/>
  <c r="AF74" i="8" s="1"/>
  <c r="AC793" i="8"/>
  <c r="AD793" i="8" s="1"/>
  <c r="AE793" i="8" s="1"/>
  <c r="AF793" i="8" s="1"/>
  <c r="R66" i="2" l="1" a="1"/>
  <c r="R66" i="2" s="1"/>
  <c r="I22" i="7"/>
  <c r="P66" i="2"/>
  <c r="G23" i="7"/>
  <c r="E19" i="7"/>
  <c r="P52" i="3" a="1"/>
  <c r="P52" i="3" s="1"/>
  <c r="O66" i="2"/>
  <c r="C48" i="6"/>
  <c r="O22" i="11"/>
  <c r="O24" i="11" s="1"/>
  <c r="K51" i="3"/>
  <c r="F24" i="7"/>
  <c r="D21" i="7"/>
  <c r="D19" i="7"/>
  <c r="K19" i="11"/>
  <c r="K21" i="11" s="1"/>
  <c r="G25" i="7"/>
  <c r="J10" i="10"/>
  <c r="Q12" i="11"/>
  <c r="Q13" i="11" s="1"/>
  <c r="P12" i="11"/>
  <c r="P13" i="11" s="1"/>
  <c r="O12" i="11"/>
  <c r="O13" i="11" s="1"/>
  <c r="R12" i="11"/>
  <c r="R13" i="11" s="1"/>
  <c r="H16" i="2"/>
  <c r="S19" i="2" s="1"/>
  <c r="F8" i="5"/>
  <c r="F9" i="5" s="1"/>
  <c r="J48" i="12"/>
  <c r="K46" i="12"/>
  <c r="K48" i="12" s="1"/>
  <c r="D24" i="7"/>
  <c r="F22" i="7"/>
  <c r="C22" i="7"/>
  <c r="E25" i="7"/>
  <c r="G24" i="7"/>
  <c r="C23" i="7"/>
  <c r="C5" i="8"/>
  <c r="AI12" i="8" a="1"/>
  <c r="C7" i="8" a="1"/>
  <c r="C7" i="8" s="1"/>
  <c r="E11" i="3" a="1"/>
  <c r="E11" i="3" s="1"/>
  <c r="C6" i="8"/>
  <c r="AF12" i="8"/>
  <c r="C11" i="3" a="1"/>
  <c r="C11" i="3" s="1"/>
  <c r="I11" i="3" s="1"/>
  <c r="C8" i="8" a="1"/>
  <c r="C8" i="8" s="1"/>
  <c r="C26" i="5"/>
  <c r="C24" i="5"/>
  <c r="G20" i="5"/>
  <c r="C35" i="5" s="1"/>
  <c r="G20" i="7"/>
  <c r="C19" i="7"/>
  <c r="D23" i="7"/>
  <c r="H25" i="7"/>
  <c r="C21" i="7"/>
  <c r="D25" i="7"/>
  <c r="I19" i="7"/>
  <c r="E24" i="7"/>
  <c r="I21" i="7"/>
  <c r="H20" i="7"/>
  <c r="H23" i="7"/>
  <c r="F21" i="7"/>
  <c r="H21" i="7"/>
  <c r="C24" i="7"/>
  <c r="G21" i="7"/>
  <c r="I24" i="7"/>
  <c r="I25" i="7"/>
  <c r="I20" i="7"/>
  <c r="G19" i="7"/>
  <c r="E22" i="7"/>
  <c r="F20" i="7"/>
  <c r="F23" i="7"/>
  <c r="F19" i="7"/>
  <c r="D22" i="7"/>
  <c r="E21" i="7"/>
  <c r="G22" i="7"/>
  <c r="F25" i="7"/>
  <c r="K31" i="12"/>
  <c r="S20" i="11"/>
  <c r="E20" i="7"/>
  <c r="H24" i="7"/>
  <c r="D20" i="7"/>
  <c r="K24" i="12"/>
  <c r="K25" i="12" s="1"/>
  <c r="K39" i="12" s="1"/>
  <c r="E23" i="7"/>
  <c r="U14" i="11"/>
  <c r="T14" i="11"/>
  <c r="S23" i="11"/>
  <c r="K36" i="12"/>
  <c r="K11" i="10" s="1"/>
  <c r="V14" i="11"/>
  <c r="S14" i="11"/>
  <c r="I17" i="2"/>
  <c r="R20" i="2" s="1"/>
  <c r="C25" i="7"/>
  <c r="I23" i="7"/>
  <c r="H19" i="7"/>
  <c r="C49" i="6" l="1"/>
  <c r="D7" i="2"/>
  <c r="D10" i="3"/>
  <c r="J6" i="1"/>
  <c r="I52" i="3"/>
  <c r="K52" i="3"/>
  <c r="K53" i="3"/>
  <c r="C46" i="5"/>
  <c r="D8" i="2"/>
  <c r="M6" i="1"/>
  <c r="D11" i="3"/>
  <c r="J11" i="3" s="1"/>
  <c r="AI24" i="8"/>
  <c r="AI13" i="8"/>
  <c r="AI12" i="8"/>
  <c r="AI17" i="8"/>
  <c r="AI16" i="8"/>
  <c r="AI15" i="8"/>
  <c r="AI26" i="8"/>
  <c r="AI25" i="8"/>
  <c r="AI23" i="8"/>
  <c r="AI27" i="8"/>
  <c r="AI22" i="8"/>
  <c r="AI21" i="8"/>
  <c r="AI20" i="8"/>
  <c r="AI19" i="8"/>
  <c r="AI18" i="8"/>
  <c r="AI14" i="8"/>
  <c r="O19" i="11"/>
  <c r="O21" i="11" s="1"/>
  <c r="U12" i="11"/>
  <c r="U13" i="11" s="1"/>
  <c r="K10" i="10"/>
  <c r="S12" i="11"/>
  <c r="S13" i="11" s="1"/>
  <c r="V12" i="11"/>
  <c r="V13" i="11" s="1"/>
  <c r="T12" i="11"/>
  <c r="T13" i="11" s="1"/>
  <c r="G8" i="5"/>
  <c r="G9" i="5" s="1"/>
  <c r="I16" i="2"/>
  <c r="S20" i="2" s="1"/>
  <c r="S22" i="11"/>
  <c r="S24" i="11" s="1"/>
  <c r="AJ13" i="8" l="1"/>
  <c r="J10" i="3"/>
  <c r="K10" i="3"/>
  <c r="AJ22" i="8"/>
  <c r="AJ27" i="8"/>
  <c r="AJ23" i="8"/>
  <c r="AJ25" i="8"/>
  <c r="AJ26" i="8"/>
  <c r="AJ15" i="8"/>
  <c r="AJ16" i="8"/>
  <c r="AJ17" i="8"/>
  <c r="AJ12" i="8"/>
  <c r="AJ24" i="8"/>
  <c r="C28" i="5"/>
  <c r="D8" i="7"/>
  <c r="C7" i="7"/>
  <c r="H14" i="7"/>
  <c r="H6" i="7"/>
  <c r="F6" i="7"/>
  <c r="H11" i="7"/>
  <c r="C10" i="7"/>
  <c r="D10" i="7"/>
  <c r="F12" i="7"/>
  <c r="C13" i="7"/>
  <c r="H8" i="7"/>
  <c r="G11" i="7"/>
  <c r="D12" i="7"/>
  <c r="E12" i="7"/>
  <c r="I6" i="7"/>
  <c r="D6" i="7"/>
  <c r="E13" i="7"/>
  <c r="F14" i="7"/>
  <c r="I11" i="7"/>
  <c r="G9" i="7"/>
  <c r="C6" i="7"/>
  <c r="E14" i="7"/>
  <c r="C11" i="7"/>
  <c r="I10" i="7"/>
  <c r="F7" i="7"/>
  <c r="H10" i="7"/>
  <c r="F11" i="7"/>
  <c r="I14" i="7"/>
  <c r="D7" i="7"/>
  <c r="F13" i="7"/>
  <c r="E9" i="7"/>
  <c r="I7" i="7"/>
  <c r="D9" i="7"/>
  <c r="C8" i="7"/>
  <c r="H13" i="7"/>
  <c r="H9" i="7"/>
  <c r="I8" i="7"/>
  <c r="E11" i="7"/>
  <c r="G8" i="7"/>
  <c r="F10" i="7"/>
  <c r="G7" i="7"/>
  <c r="I12" i="7"/>
  <c r="D11" i="7"/>
  <c r="D14" i="7"/>
  <c r="F9" i="7"/>
  <c r="H12" i="7"/>
  <c r="I9" i="7"/>
  <c r="D13" i="7"/>
  <c r="G12" i="7"/>
  <c r="I13" i="7"/>
  <c r="G6" i="7"/>
  <c r="E6" i="7"/>
  <c r="C9" i="7"/>
  <c r="E7" i="7"/>
  <c r="F8" i="7"/>
  <c r="C12" i="7"/>
  <c r="G13" i="7"/>
  <c r="E10" i="7"/>
  <c r="G14" i="7"/>
  <c r="H7" i="7"/>
  <c r="E8" i="7"/>
  <c r="G10" i="7"/>
  <c r="C14" i="7"/>
  <c r="AJ14" i="8"/>
  <c r="AJ18" i="8"/>
  <c r="K11" i="3"/>
  <c r="AJ19" i="8"/>
  <c r="AJ20" i="8"/>
  <c r="S19" i="11"/>
  <c r="S21" i="11" s="1"/>
  <c r="AJ21" i="8"/>
  <c r="C47" i="5" l="1"/>
  <c r="C30" i="5"/>
  <c r="C31" i="5" s="1"/>
  <c r="C36" i="5" s="1"/>
  <c r="C37" i="5" s="1"/>
  <c r="C49" i="5" l="1"/>
  <c r="C41" i="5"/>
  <c r="C43" i="5" s="1"/>
  <c r="C48" i="5"/>
  <c r="D6" i="3" l="1"/>
  <c r="D6" i="2"/>
  <c r="C45" i="5"/>
  <c r="G6" i="1"/>
  <c r="C6" i="3"/>
  <c r="E6" i="3"/>
  <c r="C15" i="3" l="1"/>
  <c r="K6" i="3"/>
  <c r="C14" i="3"/>
  <c r="J6" i="3"/>
  <c r="I6" i="3"/>
  <c r="C13" i="3"/>
  <c r="D9" i="2" l="1"/>
  <c r="D8" i="1"/>
  <c r="C11" i="1" s="1"/>
  <c r="C18" i="3"/>
  <c r="C19" i="3" l="1"/>
  <c r="D10" i="2"/>
  <c r="G7" i="1"/>
  <c r="D11" i="2" l="1"/>
  <c r="J7" i="1"/>
  <c r="C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Darrell Day</author>
  </authors>
  <commentList>
    <comment ref="D47" authorId="0" shapeId="0" xr:uid="{00000000-0006-0000-0300-000001000000}">
      <text>
        <r>
          <rPr>
            <sz val="11"/>
            <color theme="1"/>
            <rFont val="SF Pro Text"/>
            <family val="2"/>
            <scheme val="minor"/>
          </rPr>
          <t>Darrell Day:
Cash &amp; equivalents $1,036.4M + short-term investments $104.1M = $1,140.5M at 12/31/2025 (debt-free; ~$99M long-term investments excluded as conservatism). Prior value $1,036.4M captured cash only, understating net cash. Source: Duolingo FY2025 10-K, SEC EDGAR, https://www.sec.gov/Archives/edgar/data/0001562088/000162828026012494/duol-20251231.htm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Darrell Day</author>
  </authors>
  <commentList>
    <comment ref="C26" authorId="0" shapeId="0" xr:uid="{00000000-0006-0000-0900-000001000000}">
      <text>
        <r>
          <rPr>
            <sz val="11"/>
            <color theme="1"/>
            <rFont val="SF Pro Text"/>
            <family val="2"/>
            <scheme val="minor"/>
          </rPr>
          <t>$400M Board-authorized share repurchase program as a % of market cap. Source: Duolingo Q4/FY2025 shareholder letter, investors.duolingo.com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Darrell Day</author>
  </authors>
  <commentList>
    <comment ref="F35" authorId="0" shapeId="0" xr:uid="{00000000-0006-0000-0B00-000001000000}">
      <text>
        <r>
          <rPr>
            <sz val="11"/>
            <color theme="1"/>
            <rFont val="SF Pro Text"/>
            <family val="2"/>
            <scheme val="minor"/>
          </rPr>
          <t>Darrell Day:
Unlevered FCF = Operating Income x (1 - Cash Tax Rate, Assumptions!D23) + D&amp;A + Capex + Change in NWC. Prior formula incorrectly used the Income Tax dollar amount (row 24) as the tax rate, which corrupted FY2022A-FY2025A.</t>
        </r>
      </text>
    </comment>
    <comment ref="B39" authorId="0" shapeId="0" xr:uid="{00000000-0006-0000-0B00-000002000000}">
      <text>
        <r>
          <rPr>
            <sz val="11"/>
            <color theme="1"/>
            <rFont val="SF Pro Text"/>
            <family val="2"/>
            <scheme val="minor"/>
          </rPr>
          <t>Darrell Day:
Reported diluted EPS = Net Income / Diluted Shares. FY2025A reflects the one-time valuation-allowance release (see Notes); forward years are on the model's normalized cash-tax basis.</t>
        </r>
      </text>
    </comment>
    <comment ref="C46" authorId="0" shapeId="0" xr:uid="{00000000-0006-0000-0B00-000003000000}">
      <text>
        <r>
          <rPr>
            <sz val="11"/>
            <color theme="1"/>
            <rFont val="SF Pro Text"/>
            <family val="2"/>
            <scheme val="minor"/>
          </rPr>
          <t>Darrell Day:
Cash &amp; cash equivalents $608.2M at 12/31/2022 (no marketable investments). Source: Duolingo FY2023 10-K, SEC EDGAR, https://www.sec.gov/Archives/edgar/data/0001562088/000156208824000050/Financial_Report.xlsx</t>
        </r>
      </text>
    </comment>
    <comment ref="D46" authorId="0" shapeId="0" xr:uid="{00000000-0006-0000-0B00-000004000000}">
      <text>
        <r>
          <rPr>
            <sz val="11"/>
            <color theme="1"/>
            <rFont val="SF Pro Text"/>
            <family val="2"/>
            <scheme val="minor"/>
          </rPr>
          <t>Darrell Day:
Cash &amp; cash equivalents $747.6M at 12/31/2023 (no marketable investments). Source: Duolingo FY2023 10-K, SEC EDGAR, https://www.sec.gov/Archives/edgar/data/0001562088/000156208824000050/Financial_Report.xlsx</t>
        </r>
      </text>
    </comment>
    <comment ref="E46" authorId="0" shapeId="0" xr:uid="{00000000-0006-0000-0B00-000005000000}">
      <text>
        <r>
          <rPr>
            <sz val="11"/>
            <color theme="1"/>
            <rFont val="SF Pro Text"/>
            <family val="2"/>
            <scheme val="minor"/>
          </rPr>
          <t>Darrell Day:
Cash &amp; equivalents $785.8M + short-term investments $91.9M = $877.6M at 12/31/2024. Source: Duolingo FY2025 10-K / Q4-FY2025 shareholder letter, investors.duolingo.com</t>
        </r>
      </text>
    </comment>
    <comment ref="F46" authorId="0" shapeId="0" xr:uid="{00000000-0006-0000-0B00-000006000000}">
      <text>
        <r>
          <rPr>
            <sz val="11"/>
            <color theme="1"/>
            <rFont val="SF Pro Text"/>
            <family val="2"/>
            <scheme val="minor"/>
          </rPr>
          <t>Darrell Day:
Cash &amp; equivalents $1,036.4M + short-term investments $104.1M = $1,140.5M at 12/31/2025 (debt-free; ~$99M long-term investments excluded). Source: Duolingo FY2025 10-K, SEC EDGAR, https://www.sec.gov/Archives/edgar/data/0001562088/000162828026012494/duol-20251231.htm</t>
        </r>
      </text>
    </comment>
  </commentList>
</comments>
</file>

<file path=xl/sharedStrings.xml><?xml version="1.0" encoding="utf-8"?>
<sst xmlns="http://schemas.openxmlformats.org/spreadsheetml/2006/main" count="547" uniqueCount="367">
  <si>
    <t>Duolingo: Institutional Financial Model</t>
  </si>
  <si>
    <t>Dynamic DCF, scenario, sensitivity, and Monte Carlo analysis</t>
  </si>
  <si>
    <t>As of date</t>
  </si>
  <si>
    <t>2026-03-01</t>
  </si>
  <si>
    <t>DCF Blended Target</t>
  </si>
  <si>
    <t>Scenario Wtd Target</t>
  </si>
  <si>
    <t>Monte Carlo Median</t>
  </si>
  <si>
    <t>Current Price</t>
  </si>
  <si>
    <t>Implied Upside</t>
  </si>
  <si>
    <t>Recommendation</t>
  </si>
  <si>
    <t>Composite Mid</t>
  </si>
  <si>
    <t>Model Conventions</t>
  </si>
  <si>
    <t>- Editable inputs and assumptions are shown in blue font</t>
  </si>
  <si>
    <t>- Links to other worksheets are shown in green font</t>
  </si>
  <si>
    <t>- Calculated outputs are shown in black font</t>
  </si>
  <si>
    <t>- Figures in US$ millions unless otherwise noted</t>
  </si>
  <si>
    <t>- Visual hierarchy conveyed through tone and spacing; no gridlines</t>
  </si>
  <si>
    <t>Executive Summary Dashboard</t>
  </si>
  <si>
    <t>Investment Stance</t>
  </si>
  <si>
    <t>Scenario Weighted Target</t>
  </si>
  <si>
    <t>Rating</t>
  </si>
  <si>
    <t>Key Operating Trajectory</t>
  </si>
  <si>
    <t>Metric</t>
  </si>
  <si>
    <t>FY2025A</t>
  </si>
  <si>
    <t>FY2026E</t>
  </si>
  <si>
    <t>FY2027E</t>
  </si>
  <si>
    <t>FY2028E</t>
  </si>
  <si>
    <t>FY2029E</t>
  </si>
  <si>
    <t>FY2030E</t>
  </si>
  <si>
    <t>Year</t>
  </si>
  <si>
    <t>Revenue ($M)</t>
  </si>
  <si>
    <t>UFCF ($M)</t>
  </si>
  <si>
    <t>Adj EBITDA Margin</t>
  </si>
  <si>
    <t>DAU (M)</t>
  </si>
  <si>
    <t>Paid Subscribers (M)</t>
  </si>
  <si>
    <t>Thesis</t>
  </si>
  <si>
    <t>- Management pivot favors DAU scale over near-term monetization; model stress-tests this tradeoff.</t>
  </si>
  <si>
    <t>- Valuation embeds conservative multiples relative to 2025 premium regime.</t>
  </si>
  <si>
    <t>- Cash-rich balance sheet supports downside protection and buyback optionality.</t>
  </si>
  <si>
    <t>Scenario Explorer (Interactive)</t>
  </si>
  <si>
    <t>Chart engine (do not edit)</t>
  </si>
  <si>
    <t>Bear</t>
  </si>
  <si>
    <t>Base</t>
  </si>
  <si>
    <t>Bull</t>
  </si>
  <si>
    <t>Selected</t>
  </si>
  <si>
    <t>Base Ref</t>
  </si>
  <si>
    <t>Rest of revenue</t>
  </si>
  <si>
    <t>selRev</t>
  </si>
  <si>
    <t>selEBITDA</t>
  </si>
  <si>
    <t>selFCF</t>
  </si>
  <si>
    <t>Scenario:</t>
  </si>
  <si>
    <t>change scenario to update</t>
  </si>
  <si>
    <t>Axis</t>
  </si>
  <si>
    <t>Stream</t>
  </si>
  <si>
    <t>Value</t>
  </si>
  <si>
    <t>Revenue CAGR</t>
  </si>
  <si>
    <t>Subscription</t>
  </si>
  <si>
    <t>Terminal Margin</t>
  </si>
  <si>
    <t>Advertising</t>
  </si>
  <si>
    <t>FCF Conversion</t>
  </si>
  <si>
    <t>DET + Other</t>
  </si>
  <si>
    <t>Terminal Growth</t>
  </si>
  <si>
    <t>Exit EV/EBITDA</t>
  </si>
  <si>
    <t>Target Price</t>
  </si>
  <si>
    <t>Valuation Football Field</t>
  </si>
  <si>
    <t>Valuation by Methodology</t>
  </si>
  <si>
    <t>Method</t>
  </si>
  <si>
    <t>Low</t>
  </si>
  <si>
    <t>Mid</t>
  </si>
  <si>
    <t>High</t>
  </si>
  <si>
    <t>Low (base)</t>
  </si>
  <si>
    <t>Low–Mid</t>
  </si>
  <si>
    <t>Mid–High</t>
  </si>
  <si>
    <t>Spot</t>
  </si>
  <si>
    <t>SpotX</t>
  </si>
  <si>
    <t>SpotY</t>
  </si>
  <si>
    <t>DCF (Gordon / Blended / Exit)</t>
  </si>
  <si>
    <t>DCF</t>
  </si>
  <si>
    <t>Comps (EV/Revenue)</t>
  </si>
  <si>
    <t>EV/Revenue</t>
  </si>
  <si>
    <t>Comps (EV/EBITDA)</t>
  </si>
  <si>
    <t>EV/EBITDA</t>
  </si>
  <si>
    <t>Blended Comps</t>
  </si>
  <si>
    <t>Scenario Analysis</t>
  </si>
  <si>
    <t>Scenario</t>
  </si>
  <si>
    <t>Monte Carlo (10th/50th/90th)</t>
  </si>
  <si>
    <t>Monte Carlo</t>
  </si>
  <si>
    <t>Composite Low</t>
  </si>
  <si>
    <t>Composite High</t>
  </si>
  <si>
    <t>Upside to Composite Mid</t>
  </si>
  <si>
    <t>Investment View</t>
  </si>
  <si>
    <t>Base-case valuation remains supported by durable cash generation and operating leverage, with downside buffered by cash-rich balance sheet and optionality from new learning verticals.</t>
  </si>
  <si>
    <t>Scenario Valuation Explorer (Interactive)</t>
  </si>
  <si>
    <t>Others</t>
  </si>
  <si>
    <t>Prob-Weighted</t>
  </si>
  <si>
    <t>Spot / Current</t>
  </si>
  <si>
    <t>Assumption Control Center</t>
  </si>
  <si>
    <t>Editable drivers are blue-font inputs. All downstream valuation tabs reference this sheet.</t>
  </si>
  <si>
    <t>Operating Drivers</t>
  </si>
  <si>
    <t>Driver</t>
  </si>
  <si>
    <t>Revenue Growth</t>
  </si>
  <si>
    <t>Source: DUOL FY2026 guidance midpoint (~15-18% YoY), research PDF</t>
  </si>
  <si>
    <t>Subscription Mix</t>
  </si>
  <si>
    <t>Advertising Mix</t>
  </si>
  <si>
    <t>DET + Other Mix</t>
  </si>
  <si>
    <t>DAU Growth</t>
  </si>
  <si>
    <t>Paid Subscriber Growth</t>
  </si>
  <si>
    <t>Gross Margin</t>
  </si>
  <si>
    <t>Source: FY2025 gross margin 72.2%; modeled margin recovery with scale</t>
  </si>
  <si>
    <t>R&amp;D / Revenue</t>
  </si>
  <si>
    <t>S&amp;M / Revenue</t>
  </si>
  <si>
    <t>G&amp;A / Revenue</t>
  </si>
  <si>
    <t>D&amp;A / Revenue</t>
  </si>
  <si>
    <t>SBC / Revenue</t>
  </si>
  <si>
    <t>Capex / Revenue</t>
  </si>
  <si>
    <t>NWC Investment / Incremental Revenue</t>
  </si>
  <si>
    <t>Cash Tax Rate</t>
  </si>
  <si>
    <t>Source: normalized long-run cash tax assumptions</t>
  </si>
  <si>
    <t>Other Income / Revenue</t>
  </si>
  <si>
    <t>MAU / DAU Ratio</t>
  </si>
  <si>
    <t>WACC + Terminal Block</t>
  </si>
  <si>
    <t>Risk-Free Rate</t>
  </si>
  <si>
    <t>Source: FRED + Damodaran conventions in reference PDF</t>
  </si>
  <si>
    <t>Equity Risk Premium</t>
  </si>
  <si>
    <t>Beta</t>
  </si>
  <si>
    <t>Cost of Equity</t>
  </si>
  <si>
    <t>Pre-Tax Cost of Debt</t>
  </si>
  <si>
    <t>Debt Weight</t>
  </si>
  <si>
    <t>Equity Weight</t>
  </si>
  <si>
    <t>After-Tax Cost of Debt</t>
  </si>
  <si>
    <t>WACC</t>
  </si>
  <si>
    <t>Terminal Growth Rate</t>
  </si>
  <si>
    <t>Exit EV/EBITDA Multiple</t>
  </si>
  <si>
    <t>Terminal Value Gordon Weight</t>
  </si>
  <si>
    <t>FCF Conversion from EBITDA</t>
  </si>
  <si>
    <t>Market Data + Capital Structure</t>
  </si>
  <si>
    <t>Current Share Price</t>
  </si>
  <si>
    <t>Diluted Shares Outstanding (M)</t>
  </si>
  <si>
    <t>Cash + Investments ($M)</t>
  </si>
  <si>
    <t>Total Debt ($M)</t>
  </si>
  <si>
    <t>Minority Interest ($M)</t>
  </si>
  <si>
    <t>Market Capitalization ($M)</t>
  </si>
  <si>
    <t>Enterprise Value ($M)</t>
  </si>
  <si>
    <t>Reference Date</t>
  </si>
  <si>
    <t>Scenario Inputs (Bear/Base/Bull)</t>
  </si>
  <si>
    <t>Probability</t>
  </si>
  <si>
    <t>Revenue CAGR (2026-2030)</t>
  </si>
  <si>
    <t>EBITDA Margin (2026 start)</t>
  </si>
  <si>
    <t>EBITDA Margin (2030 terminal)</t>
  </si>
  <si>
    <t>Monte Carlo Distribution Assumptions</t>
  </si>
  <si>
    <t>Variable</t>
  </si>
  <si>
    <t>Mean</t>
  </si>
  <si>
    <t>Std Dev</t>
  </si>
  <si>
    <t>Min</t>
  </si>
  <si>
    <t>Max</t>
  </si>
  <si>
    <t>Revenue CAGR Draw</t>
  </si>
  <si>
    <t>Terminal EBITDA Margin Draw</t>
  </si>
  <si>
    <t>WACC Draw</t>
  </si>
  <si>
    <t>Terminal Growth Draw</t>
  </si>
  <si>
    <t>Exit Multiple Draw</t>
  </si>
  <si>
    <t>FCF Conversion Draw</t>
  </si>
  <si>
    <t>Simulation Iterations</t>
  </si>
  <si>
    <t>Discounted Cash Flow (Base Case)</t>
  </si>
  <si>
    <t>Unlevered Free Cash Flow Forecast</t>
  </si>
  <si>
    <t>Line Item</t>
  </si>
  <si>
    <t>Revenue</t>
  </si>
  <si>
    <t>Adj EBITDA</t>
  </si>
  <si>
    <t>D&amp;A</t>
  </si>
  <si>
    <t>EBIT</t>
  </si>
  <si>
    <t>Tax Rate</t>
  </si>
  <si>
    <t>NOPAT</t>
  </si>
  <si>
    <t>Capex</t>
  </si>
  <si>
    <t>Change in NWC</t>
  </si>
  <si>
    <t>Unlevered FCF</t>
  </si>
  <si>
    <t>Discount Factor</t>
  </si>
  <si>
    <t>PV of UFCF</t>
  </si>
  <si>
    <t>Terminal UFCF (FY2030)</t>
  </si>
  <si>
    <t>Gordon Terminal Value</t>
  </si>
  <si>
    <t>Exit Terminal Value</t>
  </si>
  <si>
    <t>Gordon Weight</t>
  </si>
  <si>
    <t>Blended Terminal Value</t>
  </si>
  <si>
    <t>PV of Terminal Value</t>
  </si>
  <si>
    <t>PV of Explicit FCF</t>
  </si>
  <si>
    <t>Enterprise Value</t>
  </si>
  <si>
    <t>+ Cash</t>
  </si>
  <si>
    <t>- Debt</t>
  </si>
  <si>
    <t>- Minority Interest</t>
  </si>
  <si>
    <t>Equity Value</t>
  </si>
  <si>
    <t>Diluted Shares (M)</t>
  </si>
  <si>
    <t>Blended Implied Price</t>
  </si>
  <si>
    <t>Upside / (Downside)</t>
  </si>
  <si>
    <t>Gordon Implied Price</t>
  </si>
  <si>
    <t>Exit Multiple Implied Price</t>
  </si>
  <si>
    <t>Implied EV / FY2026 Revenue</t>
  </si>
  <si>
    <t>Implied EV / FY2026 Adj EBITDA</t>
  </si>
  <si>
    <t>Scenario Valuation Analysis</t>
  </si>
  <si>
    <t>Scenario Valuation by Case</t>
  </si>
  <si>
    <t>EBITDA Margin 2026</t>
  </si>
  <si>
    <t>EBITDA Margin 2030</t>
  </si>
  <si>
    <t>FY2025 Revenue Base</t>
  </si>
  <si>
    <t>Revenue 2030</t>
  </si>
  <si>
    <t>EBITDA 2030</t>
  </si>
  <si>
    <t>FCF 2030</t>
  </si>
  <si>
    <t>Gordon TV</t>
  </si>
  <si>
    <t>Exit TV</t>
  </si>
  <si>
    <t>Blended TV</t>
  </si>
  <si>
    <t>PV TV</t>
  </si>
  <si>
    <t>Revenue 2026</t>
  </si>
  <si>
    <t>Revenue 2027</t>
  </si>
  <si>
    <t>Revenue 2028</t>
  </si>
  <si>
    <t>Revenue 2029</t>
  </si>
  <si>
    <t>Revenue 2030 (check)</t>
  </si>
  <si>
    <t>EBITDA Margin 2027</t>
  </si>
  <si>
    <t>EBITDA Margin 2028</t>
  </si>
  <si>
    <t>EBITDA Margin 2029</t>
  </si>
  <si>
    <t>FCF 2026</t>
  </si>
  <si>
    <t>FCF 2027</t>
  </si>
  <si>
    <t>FCF 2028</t>
  </si>
  <si>
    <t>FCF 2029</t>
  </si>
  <si>
    <t>PV Explicit FCF</t>
  </si>
  <si>
    <t>Probability-Weighted Target</t>
  </si>
  <si>
    <t>Probability-Weighted Upside</t>
  </si>
  <si>
    <t>Sensitivity Analysis</t>
  </si>
  <si>
    <t>WACC \ Terminal g</t>
  </si>
  <si>
    <t>Rev CAGR \ Terminal EBITDA Margin</t>
  </si>
  <si>
    <t>Legend</t>
  </si>
  <si>
    <t>Green cells are above current market price</t>
  </si>
  <si>
    <t>Red cells are below current market price</t>
  </si>
  <si>
    <t>Monte Carlo DCF Simulation</t>
  </si>
  <si>
    <t>Press F9 to resample; all distribution statistics recalculate on each pass.</t>
  </si>
  <si>
    <t>Simulations</t>
  </si>
  <si>
    <t>Mean Price</t>
  </si>
  <si>
    <t>Median Price</t>
  </si>
  <si>
    <t>Simulation Trial Detail</t>
  </si>
  <si>
    <t>Price Distribution (1,000 Trials)</t>
  </si>
  <si>
    <t>Iter</t>
  </si>
  <si>
    <t>Rev CAGR</t>
  </si>
  <si>
    <t>2030 EBITDA Mgn</t>
  </si>
  <si>
    <t>Terminal g</t>
  </si>
  <si>
    <t>Exit Mult</t>
  </si>
  <si>
    <t>FCF Conv</t>
  </si>
  <si>
    <t>Rev26</t>
  </si>
  <si>
    <t>Rev27</t>
  </si>
  <si>
    <t>Rev28</t>
  </si>
  <si>
    <t>Rev29</t>
  </si>
  <si>
    <t>Rev30</t>
  </si>
  <si>
    <t>Mgn26</t>
  </si>
  <si>
    <t>Mgn27</t>
  </si>
  <si>
    <t>Mgn28</t>
  </si>
  <si>
    <t>Mgn29</t>
  </si>
  <si>
    <t>Mgn30</t>
  </si>
  <si>
    <t>FCF26</t>
  </si>
  <si>
    <t>FCF27</t>
  </si>
  <si>
    <t>FCF28</t>
  </si>
  <si>
    <t>FCF29</t>
  </si>
  <si>
    <t>FCF30</t>
  </si>
  <si>
    <t>PV Explicit</t>
  </si>
  <si>
    <t>TV Gordon</t>
  </si>
  <si>
    <t>TV Exit</t>
  </si>
  <si>
    <t>TV Blended</t>
  </si>
  <si>
    <t>EV</t>
  </si>
  <si>
    <t>Equity</t>
  </si>
  <si>
    <t>Price</t>
  </si>
  <si>
    <t>Upside</t>
  </si>
  <si>
    <t>Value / Share ($, ≤ upper)</t>
  </si>
  <si>
    <t>Trials</t>
  </si>
  <si>
    <t>% of Trials</t>
  </si>
  <si>
    <t>&gt; $340</t>
  </si>
  <si>
    <t>Trading Comparables</t>
  </si>
  <si>
    <t>Comparable Company Set</t>
  </si>
  <si>
    <t>Company</t>
  </si>
  <si>
    <t>Ticker</t>
  </si>
  <si>
    <t>Mkt Cap ($B)</t>
  </si>
  <si>
    <t>Net Cash/(Debt) ($B)</t>
  </si>
  <si>
    <t>EV ($B)</t>
  </si>
  <si>
    <t>EV/Rev</t>
  </si>
  <si>
    <t>Rev Growth</t>
  </si>
  <si>
    <t>EBITDA Margin</t>
  </si>
  <si>
    <t>Duolingo</t>
  </si>
  <si>
    <t>DUOL</t>
  </si>
  <si>
    <t>Chegg</t>
  </si>
  <si>
    <t>CHGG</t>
  </si>
  <si>
    <t>Coursera</t>
  </si>
  <si>
    <t>COUR</t>
  </si>
  <si>
    <t>Udemy</t>
  </si>
  <si>
    <t>UDMY</t>
  </si>
  <si>
    <t>Spotify</t>
  </si>
  <si>
    <t>SPOT</t>
  </si>
  <si>
    <t>Netflix</t>
  </si>
  <si>
    <t>NFLX</t>
  </si>
  <si>
    <t>Multiple Statistics</t>
  </si>
  <si>
    <t>EV/Revenue P25</t>
  </si>
  <si>
    <t>EV/Revenue Median</t>
  </si>
  <si>
    <t>EV/Revenue P75</t>
  </si>
  <si>
    <t>EV/EBITDA P25</t>
  </si>
  <si>
    <t>EV/EBITDA Median</t>
  </si>
  <si>
    <t>EV/EBITDA P75</t>
  </si>
  <si>
    <t>DUOL Implied Value from Comps</t>
  </si>
  <si>
    <t>FY2026 Revenue ($M)</t>
  </si>
  <si>
    <t>FY2026 Adj EBITDA ($M)</t>
  </si>
  <si>
    <t>Net Cash ($M)</t>
  </si>
  <si>
    <t>Implied Price (EV/Revenue Low)</t>
  </si>
  <si>
    <t>Implied Price (EV/Revenue Mid)</t>
  </si>
  <si>
    <t>Implied Price (EV/Revenue High)</t>
  </si>
  <si>
    <t>Implied Price (EV/EBITDA Low)</t>
  </si>
  <si>
    <t>Implied Price (EV/EBITDA Mid)</t>
  </si>
  <si>
    <t>Implied Price (EV/EBITDA High)</t>
  </si>
  <si>
    <t>Financial Ratios &amp; Quality Metrics</t>
  </si>
  <si>
    <t>Operating and profitability ratios</t>
  </si>
  <si>
    <t>FY2022A</t>
  </si>
  <si>
    <t>FY2023A</t>
  </si>
  <si>
    <t>FY2024A</t>
  </si>
  <si>
    <t>–</t>
  </si>
  <si>
    <t>Operating Margin</t>
  </si>
  <si>
    <t>UFCF Margin</t>
  </si>
  <si>
    <t>ARPU Proxy (Revenue / MAU)</t>
  </si>
  <si>
    <t>Forward valuation diagnostics</t>
  </si>
  <si>
    <t>Current EV / FY2026 Revenue</t>
  </si>
  <si>
    <t>Current EV / FY2026 Adj EBITDA</t>
  </si>
  <si>
    <t>Current FCF Yield</t>
  </si>
  <si>
    <t>Authorized Buyback (% Mkt Cap)</t>
  </si>
  <si>
    <t>Quarterly Run-Rate Bridge</t>
  </si>
  <si>
    <t>Seasonality-adjusted quarterly decomposition of annual forecast outputs</t>
  </si>
  <si>
    <t>Q1</t>
  </si>
  <si>
    <t>Q2</t>
  </si>
  <si>
    <t>Q3</t>
  </si>
  <si>
    <t>Q4</t>
  </si>
  <si>
    <t>Revenue Seasonality</t>
  </si>
  <si>
    <t>Adj EBITDA Seasonality Tilt</t>
  </si>
  <si>
    <t>Adj EBITDA ($M)</t>
  </si>
  <si>
    <t>Year Total Check</t>
  </si>
  <si>
    <t>Annual Revenue (linked)</t>
  </si>
  <si>
    <t>Check Difference</t>
  </si>
  <si>
    <t>Adj EBITDA (sum of quarters)</t>
  </si>
  <si>
    <t>Adj EBITDA (annual, linked)</t>
  </si>
  <si>
    <t>Difference</t>
  </si>
  <si>
    <t>UFCF (sum of quarters)</t>
  </si>
  <si>
    <t>UFCF (annual, linked)</t>
  </si>
  <si>
    <t>HISTORICAL &amp; FORECAST FINANCIALS ($M unless stated)</t>
  </si>
  <si>
    <t>Financial Summary &amp; Operating KPIs</t>
  </si>
  <si>
    <t xml:space="preserve">  Subscription Revenue</t>
  </si>
  <si>
    <t xml:space="preserve">  Advertising Revenue</t>
  </si>
  <si>
    <t xml:space="preserve">  DET + Other Revenue</t>
  </si>
  <si>
    <t>Cost of Revenue</t>
  </si>
  <si>
    <t>Gross Profit</t>
  </si>
  <si>
    <t>Research &amp; Development</t>
  </si>
  <si>
    <t>Sales &amp; Marketing</t>
  </si>
  <si>
    <t>General &amp; Administrative</t>
  </si>
  <si>
    <t>Total Operating Expenses</t>
  </si>
  <si>
    <t>Operating Income</t>
  </si>
  <si>
    <t>Other Income</t>
  </si>
  <si>
    <t>Income Before Tax</t>
  </si>
  <si>
    <t>Income Tax</t>
  </si>
  <si>
    <t>Net Income</t>
  </si>
  <si>
    <t>Depreciation &amp; Amortization</t>
  </si>
  <si>
    <t>Stock-Based Compensation</t>
  </si>
  <si>
    <t>EBITDA</t>
  </si>
  <si>
    <t>Adjusted EBITDA</t>
  </si>
  <si>
    <t>Capital Expenditures</t>
  </si>
  <si>
    <t>Diluted EPS ($)</t>
  </si>
  <si>
    <t>MAU (M)</t>
  </si>
  <si>
    <t>Paid Penetration</t>
  </si>
  <si>
    <t>Cash + Investments</t>
  </si>
  <si>
    <t>Debt</t>
  </si>
  <si>
    <t>Net Cash</t>
  </si>
  <si>
    <t>Notes</t>
  </si>
  <si>
    <t>FY2025 tax includes one-time valuation allowance release; normalized tax used in forward periods.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</si>
</sst>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\$#,##0.00;\(\$#,##0.00\);\-"/>
    <numFmt numFmtId="165" formatCode="0.0%"/>
    <numFmt numFmtId="166" formatCode="\$#,##0.0;\(\$#,##0.0\);\-"/>
    <numFmt numFmtId="167" formatCode="#,##0.0;\(#,##0.0\);\-"/>
    <numFmt numFmtId="168" formatCode="0.0\x"/>
    <numFmt numFmtId="169" formatCode="#,##0;\(#,##0\);\-"/>
    <numFmt numFmtId="170" formatCode="0.000"/>
    <numFmt numFmtId="171" formatCode="&quot;$&quot;#,##0"/>
  </numFmts>
  <fonts count="42" x14ac:knownFonts="1">
    <font>
      <sz val="11"/>
      <color theme="1"/>
      <name val="SF Pro Text"/>
      <family val="2"/>
      <scheme val="minor"/>
    </font>
    <font>
      <sz val="11"/>
      <color theme="1"/>
      <name val="SF Pro Text"/>
      <family val="2"/>
    </font>
    <font>
      <sz val="10"/>
      <color theme="0"/>
      <name val="SF Pro Text"/>
      <family val="2"/>
    </font>
    <font>
      <sz val="10"/>
      <color rgb="FFFFFFFF"/>
      <name val="SF Pro Text"/>
      <family val="2"/>
    </font>
    <font>
      <sz val="10"/>
      <color theme="0"/>
      <name val="SF Pro Text Semibold"/>
    </font>
    <font>
      <sz val="22"/>
      <color rgb="FFFFFFFF"/>
      <name val="SF Pro Display Semibold"/>
    </font>
    <font>
      <i/>
      <sz val="12"/>
      <color theme="2"/>
      <name val="SF Pro Text"/>
      <family val="2"/>
    </font>
    <font>
      <sz val="11"/>
      <color theme="2"/>
      <name val="SF Pro Text"/>
      <family val="2"/>
    </font>
    <font>
      <sz val="11"/>
      <color theme="0"/>
      <name val="SF Pro Text"/>
      <family val="2"/>
    </font>
    <font>
      <sz val="10"/>
      <color rgb="FF0000FF"/>
      <name val="SF Mono"/>
      <family val="2"/>
    </font>
    <font>
      <sz val="10"/>
      <color rgb="FF008000"/>
      <name val="SF Mono"/>
      <family val="2"/>
    </font>
    <font>
      <sz val="10"/>
      <color rgb="FF008000"/>
      <name val="SF Pro Text"/>
      <family val="2"/>
    </font>
    <font>
      <sz val="12"/>
      <color rgb="FFE2E8F0"/>
      <name val="SF Pro Text"/>
      <family val="2"/>
    </font>
    <font>
      <sz val="12"/>
      <color rgb="FFE2E8F0"/>
      <name val="SF Pro Text Semibold"/>
    </font>
    <font>
      <i/>
      <sz val="10"/>
      <color theme="2"/>
      <name val="SF Pro Text"/>
      <family val="2"/>
    </font>
    <font>
      <i/>
      <sz val="11"/>
      <color theme="2" tint="-9.9978637043366805E-2"/>
      <name val="SF Pro Text"/>
      <family val="2"/>
    </font>
    <font>
      <sz val="14"/>
      <color theme="1"/>
      <name val="SF Pro Text Semibold"/>
    </font>
    <font>
      <sz val="9"/>
      <color rgb="FF475569"/>
      <name val="SF Pro Text"/>
      <family val="2"/>
    </font>
    <font>
      <sz val="11"/>
      <color theme="0"/>
      <name val="SF Pro Text Semibold"/>
    </font>
    <font>
      <sz val="10"/>
      <color theme="1"/>
      <name val="SF Pro Text Semibold"/>
    </font>
    <font>
      <sz val="10"/>
      <color theme="1"/>
      <name val="SF Mono Semibold"/>
    </font>
    <font>
      <sz val="10"/>
      <color rgb="FFFFFFFF"/>
      <name val="SF Mono Semibold"/>
    </font>
    <font>
      <sz val="9"/>
      <color rgb="FF475569"/>
      <name val="SF Mono"/>
      <family val="2"/>
    </font>
    <font>
      <sz val="10"/>
      <color theme="1"/>
      <name val="SF Pro Text"/>
      <family val="2"/>
    </font>
    <font>
      <sz val="11"/>
      <color rgb="FFFFFFFF"/>
      <name val="SF Pro Text Semibold"/>
    </font>
    <font>
      <i/>
      <sz val="9"/>
      <color rgb="FF475569"/>
      <name val="SF Pro Text"/>
      <family val="2"/>
    </font>
    <font>
      <sz val="11"/>
      <color rgb="FF0B2238"/>
      <name val="SF Pro Text Semibold"/>
    </font>
    <font>
      <sz val="11"/>
      <color rgb="FF0000FF"/>
      <name val="SF Pro Text Semibold"/>
    </font>
    <font>
      <sz val="9"/>
      <color rgb="FF475569"/>
      <name val="SF Pro Text Semibold"/>
    </font>
    <font>
      <sz val="10"/>
      <color rgb="FF000000"/>
      <name val="SF Mono"/>
      <family val="2"/>
    </font>
    <font>
      <sz val="10"/>
      <color rgb="FF000000"/>
      <name val="SF Pro Text"/>
      <family val="2"/>
    </font>
    <font>
      <sz val="9"/>
      <color theme="1"/>
      <name val="SF Pro Text"/>
      <family val="2"/>
    </font>
    <font>
      <sz val="11"/>
      <color theme="1"/>
      <name val="SF Pro Text Semibold"/>
    </font>
    <font>
      <sz val="10"/>
      <color theme="1"/>
      <name val="SF Mono"/>
      <family val="2"/>
    </font>
    <font>
      <sz val="10"/>
      <color rgb="FFFFFFFF"/>
      <name val="SF Pro Text Semibold"/>
    </font>
    <font>
      <sz val="11"/>
      <color theme="1"/>
      <name val="SF Mono"/>
      <family val="2"/>
    </font>
    <font>
      <i/>
      <sz val="10"/>
      <color theme="1"/>
      <name val="SF Pro Text Semibold"/>
    </font>
    <font>
      <i/>
      <sz val="10"/>
      <color theme="1"/>
      <name val="SF Pro Text"/>
      <family val="2"/>
    </font>
    <font>
      <i/>
      <sz val="10"/>
      <color rgb="FF000000"/>
      <name val="SF Pro Text"/>
      <family val="2"/>
    </font>
    <font>
      <sz val="14"/>
      <color theme="0"/>
      <name val="SF Pro Text Semibold"/>
    </font>
    <font>
      <sz val="9"/>
      <color theme="1"/>
      <name val="SF Mono"/>
      <family val="2"/>
    </font>
    <font>
      <sz val="26"/>
      <color rgb="FFFFFFFF"/>
      <name val="SF Pro Display Semibold"/>
    </font>
  </fonts>
  <fills count="8">
    <fill>
      <patternFill patternType="none"/>
    </fill>
    <fill>
      <patternFill patternType="gray125"/>
    </fill>
    <fill>
      <patternFill patternType="solid">
        <fgColor rgb="FFE2F0D9"/>
      </patternFill>
    </fill>
    <fill>
      <patternFill patternType="solid">
        <fgColor rgb="FFF8D7DA"/>
      </patternFill>
    </fill>
    <fill>
      <patternFill patternType="solid">
        <fgColor rgb="FF1E293B"/>
      </patternFill>
    </fill>
    <fill>
      <patternFill patternType="solid">
        <fgColor rgb="FFEFF6FF"/>
      </patternFill>
    </fill>
    <fill>
      <patternFill patternType="solid">
        <fgColor rgb="FFF1F5F9"/>
      </patternFill>
    </fill>
    <fill>
      <patternFill patternType="solid">
        <fgColor rgb="FF334155"/>
      </patternFill>
    </fill>
  </fills>
  <borders count="18">
    <border>
      <left/>
      <right/>
      <top/>
      <bottom/>
      <diagonal/>
    </border>
    <border>
      <left style="medium">
        <color rgb="FFB89230"/>
      </left>
      <right/>
      <top style="medium">
        <color rgb="FFB89230"/>
      </top>
      <bottom/>
      <diagonal/>
    </border>
    <border>
      <left/>
      <right/>
      <top style="medium">
        <color rgb="FFB89230"/>
      </top>
      <bottom/>
      <diagonal/>
    </border>
    <border>
      <left/>
      <right style="thick">
        <color theme="2" tint="-9.9948118533890809E-2"/>
      </right>
      <top style="medium">
        <color rgb="FFB89230"/>
      </top>
      <bottom/>
      <diagonal/>
    </border>
    <border>
      <left style="medium">
        <color rgb="FFB89230"/>
      </left>
      <right/>
      <top/>
      <bottom/>
      <diagonal/>
    </border>
    <border>
      <left/>
      <right/>
      <top/>
      <bottom/>
      <diagonal/>
    </border>
    <border>
      <left/>
      <right style="thick">
        <color theme="2" tint="-9.9948118533890809E-2"/>
      </right>
      <top/>
      <bottom/>
      <diagonal/>
    </border>
    <border>
      <left/>
      <right/>
      <top/>
      <bottom style="medium">
        <color rgb="FFB89230"/>
      </bottom>
      <diagonal/>
    </border>
    <border>
      <left style="medium">
        <color rgb="FFB89230"/>
      </left>
      <right/>
      <top/>
      <bottom style="thick">
        <color theme="2" tint="-9.9948118533890809E-2"/>
      </bottom>
      <diagonal/>
    </border>
    <border>
      <left/>
      <right/>
      <top/>
      <bottom style="thick">
        <color theme="2" tint="-9.9948118533890809E-2"/>
      </bottom>
      <diagonal/>
    </border>
    <border>
      <left/>
      <right style="thick">
        <color theme="2" tint="-9.9948118533890809E-2"/>
      </right>
      <top/>
      <bottom style="thick">
        <color theme="2" tint="-9.9948118533890809E-2"/>
      </bottom>
      <diagonal/>
    </border>
    <border>
      <left/>
      <right/>
      <top/>
      <bottom style="thick">
        <color rgb="FF9FB8D1"/>
      </bottom>
      <diagonal/>
    </border>
    <border>
      <left/>
      <right/>
      <top style="thick">
        <color rgb="FF9FB8D1"/>
      </top>
      <bottom/>
      <diagonal/>
    </border>
    <border>
      <left style="thick">
        <color rgb="FF0B2238"/>
      </left>
      <right/>
      <top style="thick">
        <color rgb="FF9FB8D1"/>
      </top>
      <bottom/>
      <diagonal/>
    </border>
    <border>
      <left style="thick">
        <color rgb="FF0B2238"/>
      </left>
      <right/>
      <top/>
      <bottom/>
      <diagonal/>
    </border>
    <border>
      <left/>
      <right/>
      <top style="thick">
        <color theme="3" tint="0.79998168889431442"/>
      </top>
      <bottom/>
      <diagonal/>
    </border>
    <border>
      <left/>
      <right/>
      <top/>
      <bottom style="thick">
        <color theme="3" tint="0.79998168889431442"/>
      </bottom>
      <diagonal/>
    </border>
    <border>
      <left style="medium">
        <color rgb="FF0B2238"/>
      </left>
      <right style="medium">
        <color rgb="FF0B2238"/>
      </right>
      <top style="medium">
        <color rgb="FF0B2238"/>
      </top>
      <bottom style="medium">
        <color rgb="FF0B2238"/>
      </bottom>
      <diagonal/>
    </border>
  </borders>
  <cellStyleXfs count="1">
    <xf numFmtId="0" fontId="0" fillId="0" borderId="5"/>
  </cellStyleXfs>
  <cellXfs count="158">
    <xf numFmtId="0" fontId="0" fillId="0" borderId="0" xfId="0" applyBorder="1"/>
    <xf numFmtId="0" fontId="1" fillId="4" borderId="1" xfId="0" applyFont="1" applyFill="1" applyBorder="1"/>
    <xf numFmtId="0" fontId="2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1" fillId="4" borderId="3" xfId="0" applyFont="1" applyFill="1" applyBorder="1"/>
    <xf numFmtId="0" fontId="1" fillId="4" borderId="4" xfId="0" applyFont="1" applyFill="1" applyBorder="1"/>
    <xf numFmtId="0" fontId="5" fillId="4" borderId="5" xfId="0" applyFont="1" applyFill="1"/>
    <xf numFmtId="0" fontId="1" fillId="4" borderId="5" xfId="0" applyFont="1" applyFill="1"/>
    <xf numFmtId="0" fontId="1" fillId="4" borderId="6" xfId="0" applyFont="1" applyFill="1" applyBorder="1"/>
    <xf numFmtId="0" fontId="6" fillId="4" borderId="0" xfId="0" applyFont="1" applyFill="1" applyBorder="1" applyAlignment="1">
      <alignment horizontal="left" vertical="top" indent="3"/>
    </xf>
    <xf numFmtId="0" fontId="7" fillId="4" borderId="0" xfId="0" applyFont="1" applyFill="1" applyBorder="1"/>
    <xf numFmtId="0" fontId="8" fillId="4" borderId="0" xfId="0" applyFont="1" applyFill="1" applyBorder="1"/>
    <xf numFmtId="0" fontId="4" fillId="4" borderId="0" xfId="0" applyFont="1" applyFill="1" applyBorder="1" applyAlignment="1">
      <alignment horizontal="right" vertical="center" indent="1"/>
    </xf>
    <xf numFmtId="0" fontId="9" fillId="5" borderId="5" xfId="0" applyFont="1" applyFill="1" applyAlignment="1">
      <alignment horizontal="left" vertical="center"/>
    </xf>
    <xf numFmtId="164" fontId="10" fillId="0" borderId="5" xfId="0" applyNumberFormat="1" applyFont="1" applyAlignment="1">
      <alignment horizontal="left" vertical="center"/>
    </xf>
    <xf numFmtId="165" fontId="10" fillId="0" borderId="5" xfId="0" applyNumberFormat="1" applyFont="1" applyAlignment="1">
      <alignment horizontal="left" vertical="center"/>
    </xf>
    <xf numFmtId="0" fontId="11" fillId="0" borderId="5" xfId="0" applyFont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1" fillId="4" borderId="0" xfId="0" applyFont="1" applyFill="1" applyBorder="1"/>
    <xf numFmtId="0" fontId="8" fillId="4" borderId="0" xfId="0" applyFont="1" applyFill="1" applyBorder="1" applyAlignment="1">
      <alignment horizontal="right" indent="1"/>
    </xf>
    <xf numFmtId="0" fontId="2" fillId="4" borderId="5" xfId="0" applyFont="1" applyFill="1" applyAlignment="1">
      <alignment horizontal="left" vertical="center"/>
    </xf>
    <xf numFmtId="0" fontId="3" fillId="4" borderId="5" xfId="0" applyFont="1" applyFill="1" applyAlignment="1">
      <alignment horizontal="left" vertical="center"/>
    </xf>
    <xf numFmtId="0" fontId="4" fillId="4" borderId="5" xfId="0" applyFont="1" applyFill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12" fillId="4" borderId="0" xfId="0" applyFont="1" applyFill="1" applyBorder="1" applyAlignment="1">
      <alignment horizontal="left" vertical="center"/>
    </xf>
    <xf numFmtId="0" fontId="13" fillId="4" borderId="5" xfId="0" applyFont="1" applyFill="1" applyAlignment="1">
      <alignment vertical="center"/>
    </xf>
    <xf numFmtId="0" fontId="14" fillId="4" borderId="0" xfId="0" applyFont="1" applyFill="1" applyBorder="1" applyAlignment="1">
      <alignment horizontal="left" indent="2"/>
    </xf>
    <xf numFmtId="0" fontId="15" fillId="4" borderId="0" xfId="0" applyFont="1" applyFill="1" applyBorder="1"/>
    <xf numFmtId="49" fontId="14" fillId="4" borderId="0" xfId="0" applyNumberFormat="1" applyFont="1" applyFill="1" applyBorder="1" applyAlignment="1">
      <alignment horizontal="left" vertical="center" indent="2"/>
    </xf>
    <xf numFmtId="0" fontId="14" fillId="4" borderId="0" xfId="0" quotePrefix="1" applyFont="1" applyFill="1" applyBorder="1" applyAlignment="1">
      <alignment horizontal="left" vertical="center" indent="2"/>
    </xf>
    <xf numFmtId="0" fontId="14" fillId="4" borderId="7" xfId="0" quotePrefix="1" applyFont="1" applyFill="1" applyBorder="1" applyAlignment="1">
      <alignment horizontal="left" vertical="center" indent="2"/>
    </xf>
    <xf numFmtId="0" fontId="15" fillId="4" borderId="7" xfId="0" applyFont="1" applyFill="1" applyBorder="1"/>
    <xf numFmtId="0" fontId="1" fillId="4" borderId="8" xfId="0" applyFont="1" applyFill="1" applyBorder="1"/>
    <xf numFmtId="0" fontId="2" fillId="4" borderId="9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1" fillId="4" borderId="10" xfId="0" applyFont="1" applyFill="1" applyBorder="1"/>
    <xf numFmtId="0" fontId="16" fillId="0" borderId="5" xfId="0" applyFont="1" applyAlignment="1">
      <alignment vertical="center"/>
    </xf>
    <xf numFmtId="0" fontId="1" fillId="0" borderId="5" xfId="0" applyFont="1"/>
    <xf numFmtId="0" fontId="17" fillId="0" borderId="5" xfId="0" applyFont="1"/>
    <xf numFmtId="0" fontId="18" fillId="4" borderId="11" xfId="0" applyFont="1" applyFill="1" applyBorder="1" applyAlignment="1">
      <alignment horizontal="left" vertical="center"/>
    </xf>
    <xf numFmtId="0" fontId="18" fillId="4" borderId="11" xfId="0" applyFont="1" applyFill="1" applyBorder="1"/>
    <xf numFmtId="0" fontId="19" fillId="0" borderId="5" xfId="0" applyFont="1" applyAlignment="1">
      <alignment horizontal="right" vertical="center" indent="1"/>
    </xf>
    <xf numFmtId="164" fontId="10" fillId="0" borderId="5" xfId="0" applyNumberFormat="1" applyFont="1" applyAlignment="1">
      <alignment vertical="center"/>
    </xf>
    <xf numFmtId="0" fontId="17" fillId="0" borderId="0" xfId="0" applyFont="1" applyBorder="1"/>
    <xf numFmtId="165" fontId="10" fillId="0" borderId="5" xfId="0" applyNumberFormat="1" applyFont="1" applyAlignment="1">
      <alignment vertical="center"/>
    </xf>
    <xf numFmtId="0" fontId="11" fillId="0" borderId="5" xfId="0" applyFont="1" applyAlignment="1">
      <alignment vertical="center"/>
    </xf>
    <xf numFmtId="0" fontId="19" fillId="6" borderId="12" xfId="0" applyFont="1" applyFill="1" applyBorder="1" applyAlignment="1">
      <alignment horizontal="left" vertical="center" indent="1"/>
    </xf>
    <xf numFmtId="0" fontId="1" fillId="6" borderId="12" xfId="0" applyFont="1" applyFill="1" applyBorder="1"/>
    <xf numFmtId="0" fontId="20" fillId="6" borderId="12" xfId="0" applyFont="1" applyFill="1" applyBorder="1" applyAlignment="1">
      <alignment horizontal="right" vertical="center"/>
    </xf>
    <xf numFmtId="0" fontId="21" fillId="7" borderId="12" xfId="0" applyFont="1" applyFill="1" applyBorder="1" applyAlignment="1">
      <alignment horizontal="right" vertical="center"/>
    </xf>
    <xf numFmtId="166" fontId="10" fillId="0" borderId="5" xfId="0" applyNumberFormat="1" applyFont="1" applyAlignment="1">
      <alignment horizontal="right" vertical="center"/>
    </xf>
    <xf numFmtId="0" fontId="22" fillId="0" borderId="0" xfId="0" applyFont="1" applyBorder="1"/>
    <xf numFmtId="165" fontId="10" fillId="0" borderId="5" xfId="0" applyNumberFormat="1" applyFont="1" applyAlignment="1">
      <alignment horizontal="right" vertical="center"/>
    </xf>
    <xf numFmtId="167" fontId="10" fillId="0" borderId="5" xfId="0" applyNumberFormat="1" applyFont="1" applyAlignment="1">
      <alignment horizontal="right" vertical="center"/>
    </xf>
    <xf numFmtId="0" fontId="23" fillId="6" borderId="13" xfId="0" applyFont="1" applyFill="1" applyBorder="1" applyAlignment="1">
      <alignment horizontal="left" vertical="center"/>
    </xf>
    <xf numFmtId="0" fontId="23" fillId="6" borderId="13" xfId="0" applyFont="1" applyFill="1" applyBorder="1"/>
    <xf numFmtId="0" fontId="23" fillId="6" borderId="14" xfId="0" applyFont="1" applyFill="1" applyBorder="1" applyAlignment="1">
      <alignment horizontal="left" vertical="center"/>
    </xf>
    <xf numFmtId="0" fontId="23" fillId="6" borderId="14" xfId="0" applyFont="1" applyFill="1" applyBorder="1"/>
    <xf numFmtId="0" fontId="8" fillId="0" borderId="0" xfId="0" applyFont="1" applyBorder="1"/>
    <xf numFmtId="0" fontId="24" fillId="4" borderId="0" xfId="0" applyFont="1" applyFill="1" applyBorder="1"/>
    <xf numFmtId="0" fontId="25" fillId="0" borderId="0" xfId="0" applyFont="1" applyBorder="1"/>
    <xf numFmtId="0" fontId="26" fillId="0" borderId="0" xfId="0" applyFont="1" applyBorder="1" applyAlignment="1">
      <alignment horizontal="right"/>
    </xf>
    <xf numFmtId="0" fontId="27" fillId="5" borderId="5" xfId="0" applyFont="1" applyFill="1" applyAlignment="1">
      <alignment horizontal="center"/>
    </xf>
    <xf numFmtId="166" fontId="22" fillId="0" borderId="0" xfId="0" applyNumberFormat="1" applyFont="1" applyBorder="1"/>
    <xf numFmtId="0" fontId="16" fillId="0" borderId="0" xfId="0" applyFont="1" applyBorder="1" applyAlignment="1">
      <alignment vertical="center"/>
    </xf>
    <xf numFmtId="0" fontId="24" fillId="4" borderId="5" xfId="0" applyFont="1" applyFill="1" applyAlignment="1">
      <alignment horizontal="left"/>
    </xf>
    <xf numFmtId="0" fontId="8" fillId="4" borderId="5" xfId="0" applyFont="1" applyFill="1"/>
    <xf numFmtId="0" fontId="19" fillId="6" borderId="12" xfId="0" applyFont="1" applyFill="1" applyBorder="1" applyAlignment="1">
      <alignment horizontal="left" vertical="center"/>
    </xf>
    <xf numFmtId="0" fontId="19" fillId="6" borderId="12" xfId="0" applyFont="1" applyFill="1" applyBorder="1" applyAlignment="1">
      <alignment horizontal="right" vertical="center"/>
    </xf>
    <xf numFmtId="0" fontId="28" fillId="0" borderId="0" xfId="0" applyFont="1" applyBorder="1" applyAlignment="1">
      <alignment horizontal="right" vertical="center"/>
    </xf>
    <xf numFmtId="0" fontId="19" fillId="0" borderId="5" xfId="0" applyFont="1" applyAlignment="1">
      <alignment horizontal="left" vertical="center"/>
    </xf>
    <xf numFmtId="164" fontId="29" fillId="0" borderId="5" xfId="0" applyNumberFormat="1" applyFont="1" applyAlignment="1">
      <alignment horizontal="right" vertical="center"/>
    </xf>
    <xf numFmtId="164" fontId="10" fillId="0" borderId="5" xfId="0" applyNumberFormat="1" applyFont="1" applyAlignment="1">
      <alignment horizontal="right" vertical="center"/>
    </xf>
    <xf numFmtId="4" fontId="22" fillId="0" borderId="0" xfId="0" applyNumberFormat="1" applyFont="1" applyBorder="1"/>
    <xf numFmtId="0" fontId="23" fillId="0" borderId="5" xfId="0" applyFont="1" applyAlignment="1">
      <alignment horizontal="left" vertical="center"/>
    </xf>
    <xf numFmtId="165" fontId="29" fillId="0" borderId="5" xfId="0" applyNumberFormat="1" applyFont="1" applyAlignment="1">
      <alignment horizontal="right" vertical="center"/>
    </xf>
    <xf numFmtId="0" fontId="30" fillId="0" borderId="5" xfId="0" applyFont="1" applyAlignment="1">
      <alignment horizontal="center" vertical="center"/>
    </xf>
    <xf numFmtId="0" fontId="24" fillId="4" borderId="11" xfId="0" applyFont="1" applyFill="1" applyBorder="1" applyAlignment="1">
      <alignment horizontal="left" vertical="center"/>
    </xf>
    <xf numFmtId="0" fontId="24" fillId="4" borderId="11" xfId="0" applyFont="1" applyFill="1" applyBorder="1"/>
    <xf numFmtId="0" fontId="1" fillId="4" borderId="11" xfId="0" applyFont="1" applyFill="1" applyBorder="1"/>
    <xf numFmtId="0" fontId="31" fillId="4" borderId="0" xfId="0" applyFont="1" applyFill="1" applyBorder="1"/>
    <xf numFmtId="0" fontId="32" fillId="0" borderId="0" xfId="0" applyFont="1" applyBorder="1" applyAlignment="1">
      <alignment horizontal="right"/>
    </xf>
    <xf numFmtId="0" fontId="31" fillId="0" borderId="5" xfId="0" applyFont="1" applyAlignment="1">
      <alignment horizontal="left" vertical="center" indent="2"/>
    </xf>
    <xf numFmtId="0" fontId="31" fillId="0" borderId="5" xfId="0" applyFont="1"/>
    <xf numFmtId="0" fontId="18" fillId="4" borderId="5" xfId="0" applyFont="1" applyFill="1" applyAlignment="1">
      <alignment horizontal="left" vertical="center"/>
    </xf>
    <xf numFmtId="0" fontId="18" fillId="4" borderId="5" xfId="0" applyFont="1" applyFill="1"/>
    <xf numFmtId="165" fontId="9" fillId="5" borderId="5" xfId="0" applyNumberFormat="1" applyFont="1" applyFill="1" applyAlignment="1">
      <alignment horizontal="right" vertical="center"/>
    </xf>
    <xf numFmtId="0" fontId="31" fillId="6" borderId="14" xfId="0" applyFont="1" applyFill="1" applyBorder="1" applyAlignment="1">
      <alignment horizontal="left" vertical="top" wrapText="1"/>
    </xf>
    <xf numFmtId="167" fontId="9" fillId="5" borderId="5" xfId="0" applyNumberFormat="1" applyFont="1" applyFill="1" applyAlignment="1">
      <alignment horizontal="right" vertical="center"/>
    </xf>
    <xf numFmtId="2" fontId="9" fillId="5" borderId="5" xfId="0" applyNumberFormat="1" applyFont="1" applyFill="1" applyAlignment="1">
      <alignment horizontal="right" vertical="center"/>
    </xf>
    <xf numFmtId="168" fontId="9" fillId="5" borderId="5" xfId="0" applyNumberFormat="1" applyFont="1" applyFill="1" applyAlignment="1">
      <alignment horizontal="right" vertical="center"/>
    </xf>
    <xf numFmtId="0" fontId="18" fillId="4" borderId="11" xfId="0" applyFont="1" applyFill="1" applyBorder="1" applyAlignment="1">
      <alignment vertical="center"/>
    </xf>
    <xf numFmtId="0" fontId="8" fillId="4" borderId="11" xfId="0" applyFont="1" applyFill="1" applyBorder="1"/>
    <xf numFmtId="164" fontId="9" fillId="5" borderId="5" xfId="0" applyNumberFormat="1" applyFont="1" applyFill="1" applyAlignment="1">
      <alignment horizontal="right" vertical="center"/>
    </xf>
    <xf numFmtId="166" fontId="9" fillId="5" borderId="5" xfId="0" applyNumberFormat="1" applyFont="1" applyFill="1" applyAlignment="1">
      <alignment horizontal="right" vertical="center"/>
    </xf>
    <xf numFmtId="166" fontId="29" fillId="0" borderId="5" xfId="0" applyNumberFormat="1" applyFont="1" applyAlignment="1">
      <alignment horizontal="right" vertical="center"/>
    </xf>
    <xf numFmtId="0" fontId="19" fillId="6" borderId="5" xfId="0" applyFont="1" applyFill="1" applyAlignment="1">
      <alignment horizontal="left" vertical="center"/>
    </xf>
    <xf numFmtId="0" fontId="1" fillId="6" borderId="5" xfId="0" applyFont="1" applyFill="1"/>
    <xf numFmtId="0" fontId="19" fillId="6" borderId="5" xfId="0" applyFont="1" applyFill="1" applyAlignment="1">
      <alignment horizontal="right" vertical="center"/>
    </xf>
    <xf numFmtId="168" fontId="29" fillId="0" borderId="5" xfId="0" applyNumberFormat="1" applyFont="1" applyAlignment="1">
      <alignment horizontal="right" vertical="center"/>
    </xf>
    <xf numFmtId="0" fontId="19" fillId="6" borderId="15" xfId="0" applyFont="1" applyFill="1" applyBorder="1" applyAlignment="1">
      <alignment horizontal="left" vertical="center"/>
    </xf>
    <xf numFmtId="0" fontId="1" fillId="6" borderId="15" xfId="0" applyFont="1" applyFill="1" applyBorder="1"/>
    <xf numFmtId="0" fontId="19" fillId="6" borderId="15" xfId="0" applyFont="1" applyFill="1" applyBorder="1" applyAlignment="1">
      <alignment horizontal="right" vertical="center"/>
    </xf>
    <xf numFmtId="169" fontId="9" fillId="5" borderId="5" xfId="0" applyNumberFormat="1" applyFont="1" applyFill="1" applyAlignment="1">
      <alignment horizontal="right" vertical="center"/>
    </xf>
    <xf numFmtId="170" fontId="29" fillId="0" borderId="5" xfId="0" applyNumberFormat="1" applyFont="1" applyAlignment="1">
      <alignment horizontal="right" vertical="center"/>
    </xf>
    <xf numFmtId="168" fontId="10" fillId="0" borderId="5" xfId="0" applyNumberFormat="1" applyFont="1" applyAlignment="1">
      <alignment horizontal="right" vertical="center"/>
    </xf>
    <xf numFmtId="0" fontId="33" fillId="0" borderId="5" xfId="0" applyFont="1" applyAlignment="1">
      <alignment horizontal="left" vertical="center"/>
    </xf>
    <xf numFmtId="0" fontId="30" fillId="5" borderId="5" xfId="0" applyFont="1" applyFill="1"/>
    <xf numFmtId="0" fontId="23" fillId="0" borderId="0" xfId="0" applyFont="1" applyBorder="1" applyAlignment="1">
      <alignment horizontal="left" vertical="center"/>
    </xf>
    <xf numFmtId="0" fontId="34" fillId="4" borderId="16" xfId="0" applyFont="1" applyFill="1" applyBorder="1" applyAlignment="1">
      <alignment horizontal="left" vertical="center"/>
    </xf>
    <xf numFmtId="0" fontId="1" fillId="4" borderId="16" xfId="0" applyFont="1" applyFill="1" applyBorder="1"/>
    <xf numFmtId="165" fontId="33" fillId="6" borderId="0" xfId="0" applyNumberFormat="1" applyFont="1" applyFill="1" applyBorder="1" applyAlignment="1">
      <alignment horizontal="right" vertical="center"/>
    </xf>
    <xf numFmtId="165" fontId="33" fillId="6" borderId="5" xfId="0" applyNumberFormat="1" applyFont="1" applyFill="1" applyAlignment="1">
      <alignment horizontal="right" vertical="center"/>
    </xf>
    <xf numFmtId="164" fontId="29" fillId="0" borderId="17" xfId="0" applyNumberFormat="1" applyFont="1" applyBorder="1" applyAlignment="1">
      <alignment horizontal="right" vertical="center"/>
    </xf>
    <xf numFmtId="0" fontId="31" fillId="2" borderId="5" xfId="0" applyFont="1" applyFill="1" applyAlignment="1">
      <alignment vertical="center"/>
    </xf>
    <xf numFmtId="0" fontId="17" fillId="2" borderId="5" xfId="0" applyFont="1" applyFill="1" applyAlignment="1">
      <alignment vertical="center"/>
    </xf>
    <xf numFmtId="0" fontId="31" fillId="3" borderId="5" xfId="0" applyFont="1" applyFill="1" applyAlignment="1">
      <alignment vertical="center"/>
    </xf>
    <xf numFmtId="0" fontId="17" fillId="3" borderId="5" xfId="0" applyFont="1" applyFill="1" applyAlignment="1">
      <alignment vertical="center"/>
    </xf>
    <xf numFmtId="169" fontId="29" fillId="0" borderId="5" xfId="0" applyNumberFormat="1" applyFont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164" fontId="30" fillId="0" borderId="0" xfId="0" applyNumberFormat="1" applyFont="1" applyBorder="1" applyAlignment="1">
      <alignment horizontal="right" vertical="center"/>
    </xf>
    <xf numFmtId="0" fontId="24" fillId="4" borderId="0" xfId="0" applyFont="1" applyFill="1" applyBorder="1" applyAlignment="1">
      <alignment horizontal="left" vertical="center"/>
    </xf>
    <xf numFmtId="164" fontId="2" fillId="4" borderId="0" xfId="0" applyNumberFormat="1" applyFont="1" applyFill="1" applyBorder="1" applyAlignment="1">
      <alignment horizontal="right" vertical="center"/>
    </xf>
    <xf numFmtId="0" fontId="19" fillId="6" borderId="5" xfId="0" applyFont="1" applyFill="1" applyAlignment="1">
      <alignment horizontal="center" vertical="center"/>
    </xf>
    <xf numFmtId="164" fontId="19" fillId="6" borderId="5" xfId="0" applyNumberFormat="1" applyFont="1" applyFill="1" applyAlignment="1">
      <alignment horizontal="right" vertical="center"/>
    </xf>
    <xf numFmtId="0" fontId="34" fillId="4" borderId="5" xfId="0" applyFont="1" applyFill="1" applyAlignment="1">
      <alignment horizontal="left" vertical="center"/>
    </xf>
    <xf numFmtId="0" fontId="34" fillId="4" borderId="5" xfId="0" applyFont="1" applyFill="1" applyAlignment="1">
      <alignment horizontal="right" vertical="center"/>
    </xf>
    <xf numFmtId="0" fontId="24" fillId="4" borderId="5" xfId="0" applyFont="1" applyFill="1" applyAlignment="1">
      <alignment horizontal="right"/>
    </xf>
    <xf numFmtId="169" fontId="29" fillId="0" borderId="5" xfId="0" applyNumberFormat="1" applyFont="1" applyAlignment="1">
      <alignment horizontal="center" vertical="center"/>
    </xf>
    <xf numFmtId="171" fontId="35" fillId="0" borderId="5" xfId="0" applyNumberFormat="1" applyFont="1"/>
    <xf numFmtId="3" fontId="35" fillId="0" borderId="5" xfId="0" applyNumberFormat="1" applyFont="1"/>
    <xf numFmtId="165" fontId="35" fillId="0" borderId="5" xfId="0" applyNumberFormat="1" applyFont="1"/>
    <xf numFmtId="0" fontId="1" fillId="0" borderId="5" xfId="0" applyFont="1" applyAlignment="1">
      <alignment horizontal="right"/>
    </xf>
    <xf numFmtId="0" fontId="36" fillId="6" borderId="12" xfId="0" applyFont="1" applyFill="1" applyBorder="1" applyAlignment="1">
      <alignment horizontal="center" vertical="center"/>
    </xf>
    <xf numFmtId="0" fontId="37" fillId="0" borderId="0" xfId="0" applyFont="1" applyBorder="1"/>
    <xf numFmtId="0" fontId="38" fillId="0" borderId="5" xfId="0" applyFont="1" applyAlignment="1">
      <alignment horizontal="center" vertical="center"/>
    </xf>
    <xf numFmtId="167" fontId="29" fillId="0" borderId="5" xfId="0" applyNumberFormat="1" applyFont="1" applyAlignment="1">
      <alignment horizontal="right" vertical="center"/>
    </xf>
    <xf numFmtId="0" fontId="8" fillId="4" borderId="16" xfId="0" applyFont="1" applyFill="1" applyBorder="1"/>
    <xf numFmtId="0" fontId="23" fillId="0" borderId="5" xfId="0" applyFont="1"/>
    <xf numFmtId="0" fontId="19" fillId="6" borderId="12" xfId="0" applyFont="1" applyFill="1" applyBorder="1" applyAlignment="1">
      <alignment vertical="center"/>
    </xf>
    <xf numFmtId="165" fontId="30" fillId="0" borderId="5" xfId="0" applyNumberFormat="1" applyFont="1" applyAlignment="1">
      <alignment horizontal="right" vertical="center"/>
    </xf>
    <xf numFmtId="0" fontId="18" fillId="4" borderId="16" xfId="0" applyFont="1" applyFill="1" applyBorder="1" applyAlignment="1">
      <alignment vertical="center"/>
    </xf>
    <xf numFmtId="0" fontId="30" fillId="0" borderId="5" xfId="0" applyFont="1"/>
    <xf numFmtId="0" fontId="1" fillId="0" borderId="0" xfId="0" applyFont="1" applyBorder="1" applyAlignment="1">
      <alignment horizontal="left" indent="2"/>
    </xf>
    <xf numFmtId="0" fontId="17" fillId="0" borderId="0" xfId="0" applyFont="1" applyBorder="1" applyAlignment="1">
      <alignment horizontal="left" vertical="center"/>
    </xf>
    <xf numFmtId="0" fontId="21" fillId="7" borderId="5" xfId="0" applyFont="1" applyFill="1" applyAlignment="1">
      <alignment horizontal="centerContinuous" vertical="center"/>
    </xf>
    <xf numFmtId="0" fontId="34" fillId="7" borderId="5" xfId="0" applyFont="1" applyFill="1" applyAlignment="1">
      <alignment horizontal="centerContinuous" vertical="center"/>
    </xf>
    <xf numFmtId="0" fontId="21" fillId="7" borderId="11" xfId="0" applyFont="1" applyFill="1" applyBorder="1" applyAlignment="1">
      <alignment horizontal="centerContinuous" vertical="center"/>
    </xf>
    <xf numFmtId="0" fontId="34" fillId="7" borderId="11" xfId="0" applyFont="1" applyFill="1" applyBorder="1" applyAlignment="1">
      <alignment horizontal="centerContinuous" vertical="center"/>
    </xf>
    <xf numFmtId="0" fontId="39" fillId="0" borderId="0" xfId="0" applyFont="1" applyBorder="1" applyAlignment="1">
      <alignment horizontal="left" vertical="center"/>
    </xf>
    <xf numFmtId="0" fontId="24" fillId="4" borderId="11" xfId="0" applyFont="1" applyFill="1" applyBorder="1" applyAlignment="1">
      <alignment horizontal="left"/>
    </xf>
    <xf numFmtId="0" fontId="40" fillId="6" borderId="14" xfId="0" applyFont="1" applyFill="1" applyBorder="1" applyAlignment="1">
      <alignment vertical="top"/>
    </xf>
    <xf numFmtId="0" fontId="41" fillId="4" borderId="0" xfId="0" applyFont="1" applyFill="1" applyBorder="1" applyAlignment="1">
      <alignment horizontal="left" vertical="center"/>
    </xf>
    <xf numFmtId="0" fontId="23" fillId="6" borderId="14" xfId="0" applyFont="1" applyFill="1" applyBorder="1" applyAlignment="1">
      <alignment horizontal="left" vertical="top" wrapText="1"/>
    </xf>
    <xf numFmtId="0" fontId="0" fillId="0" borderId="0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Operating Trajectory: Revenue, UFCF &amp; Adj. EBITDA Margin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'Executive Summary'!$Q$14</c:f>
              <c:strCache>
                <c:ptCount val="1"/>
                <c:pt idx="0">
                  <c:v>Revenue ($M)</c:v>
                </c:pt>
              </c:strCache>
            </c:strRef>
          </c:tx>
          <c:spPr>
            <a:solidFill>
              <a:srgbClr val="1E3A8A"/>
            </a:solidFill>
            <a:ln>
              <a:noFill/>
              <a:prstDash val="solid"/>
            </a:ln>
          </c:spPr>
          <c:invertIfNegative val="1"/>
          <c:cat>
            <c:strRef>
              <c:f>'Executive Summary'!$P$15:$P$20</c:f>
              <c:strCache>
                <c:ptCount val="6"/>
                <c:pt idx="0">
                  <c:v>FY2025A</c:v>
                </c:pt>
                <c:pt idx="1">
                  <c:v>FY2026E</c:v>
                </c:pt>
                <c:pt idx="2">
                  <c:v>FY2027E</c:v>
                </c:pt>
                <c:pt idx="3">
                  <c:v>FY2028E</c:v>
                </c:pt>
                <c:pt idx="4">
                  <c:v>FY2029E</c:v>
                </c:pt>
                <c:pt idx="5">
                  <c:v>FY2030E</c:v>
                </c:pt>
              </c:strCache>
            </c:strRef>
          </c:cat>
          <c:val>
            <c:numRef>
              <c:f>'Executive Summary'!$Q$15:$Q$20</c:f>
              <c:numCache>
                <c:formatCode>General</c:formatCode>
                <c:ptCount val="6"/>
                <c:pt idx="0">
                  <c:v>1037.5999999999999</c:v>
                </c:pt>
                <c:pt idx="1">
                  <c:v>1208.8039999999999</c:v>
                </c:pt>
                <c:pt idx="2">
                  <c:v>1396.1686199999999</c:v>
                </c:pt>
                <c:pt idx="3">
                  <c:v>1598.6130699</c:v>
                </c:pt>
                <c:pt idx="4">
                  <c:v>1806.4327689869999</c:v>
                </c:pt>
                <c:pt idx="5">
                  <c:v>2023.20470126544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73A-9B4A-AE9E-793D0D1C89C1}"/>
            </c:ext>
          </c:extLst>
        </c:ser>
        <c:ser>
          <c:idx val="1"/>
          <c:order val="1"/>
          <c:tx>
            <c:strRef>
              <c:f>'Executive Summary'!$R$14</c:f>
              <c:strCache>
                <c:ptCount val="1"/>
                <c:pt idx="0">
                  <c:v>UFCF ($M)</c:v>
                </c:pt>
              </c:strCache>
            </c:strRef>
          </c:tx>
          <c:spPr>
            <a:solidFill>
              <a:srgbClr val="6D7E96"/>
            </a:solidFill>
            <a:ln>
              <a:noFill/>
              <a:prstDash val="solid"/>
            </a:ln>
          </c:spPr>
          <c:invertIfNegative val="1"/>
          <c:cat>
            <c:strRef>
              <c:f>'Executive Summary'!$P$15:$P$20</c:f>
              <c:strCache>
                <c:ptCount val="6"/>
                <c:pt idx="0">
                  <c:v>FY2025A</c:v>
                </c:pt>
                <c:pt idx="1">
                  <c:v>FY2026E</c:v>
                </c:pt>
                <c:pt idx="2">
                  <c:v>FY2027E</c:v>
                </c:pt>
                <c:pt idx="3">
                  <c:v>FY2028E</c:v>
                </c:pt>
                <c:pt idx="4">
                  <c:v>FY2029E</c:v>
                </c:pt>
                <c:pt idx="5">
                  <c:v>FY2030E</c:v>
                </c:pt>
              </c:strCache>
            </c:strRef>
          </c:cat>
          <c:val>
            <c:numRef>
              <c:f>'Executive Summary'!$R$15:$R$20</c:f>
              <c:numCache>
                <c:formatCode>General</c:formatCode>
                <c:ptCount val="6"/>
                <c:pt idx="0">
                  <c:v>160.14799999999991</c:v>
                </c:pt>
                <c:pt idx="1">
                  <c:v>127.31066659999983</c:v>
                </c:pt>
                <c:pt idx="2">
                  <c:v>189.04969277600003</c:v>
                </c:pt>
                <c:pt idx="3">
                  <c:v>262.22329419293698</c:v>
                </c:pt>
                <c:pt idx="4">
                  <c:v>345.88231825584353</c:v>
                </c:pt>
                <c:pt idx="5">
                  <c:v>440.5383722383977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F73A-9B4A-AE9E-793D0D1C8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0"/>
        <c:axId val="10"/>
        <c:axId val="100"/>
      </c:barChart>
      <c:lineChart>
        <c:grouping val="standard"/>
        <c:varyColors val="1"/>
        <c:ser>
          <c:idx val="2"/>
          <c:order val="2"/>
          <c:tx>
            <c:strRef>
              <c:f>'Executive Summary'!$S$14</c:f>
              <c:strCache>
                <c:ptCount val="1"/>
                <c:pt idx="0">
                  <c:v>Adj EBITDA Margin</c:v>
                </c:pt>
              </c:strCache>
            </c:strRef>
          </c:tx>
          <c:spPr>
            <a:ln w="19050">
              <a:solidFill>
                <a:srgbClr val="205867"/>
              </a:solidFill>
              <a:prstDash val="solid"/>
            </a:ln>
          </c:spPr>
          <c:marker>
            <c:symbol val="circle"/>
            <c:size val="5"/>
            <c:spPr>
              <a:ln>
                <a:prstDash val="solid"/>
              </a:ln>
            </c:spPr>
          </c:marker>
          <c:cat>
            <c:strRef>
              <c:f>'Executive Summary'!$P$15:$P$20</c:f>
              <c:strCache>
                <c:ptCount val="6"/>
                <c:pt idx="0">
                  <c:v>FY2025A</c:v>
                </c:pt>
                <c:pt idx="1">
                  <c:v>FY2026E</c:v>
                </c:pt>
                <c:pt idx="2">
                  <c:v>FY2027E</c:v>
                </c:pt>
                <c:pt idx="3">
                  <c:v>FY2028E</c:v>
                </c:pt>
                <c:pt idx="4">
                  <c:v>FY2029E</c:v>
                </c:pt>
                <c:pt idx="5">
                  <c:v>FY2030E</c:v>
                </c:pt>
              </c:strCache>
            </c:strRef>
          </c:cat>
          <c:val>
            <c:numRef>
              <c:f>'Executive Summary'!$S$15:$S$20</c:f>
              <c:numCache>
                <c:formatCode>General</c:formatCode>
                <c:ptCount val="6"/>
                <c:pt idx="0">
                  <c:v>0.29452582883577483</c:v>
                </c:pt>
                <c:pt idx="1">
                  <c:v>0.30699999999999988</c:v>
                </c:pt>
                <c:pt idx="2">
                  <c:v>0.33100000000000002</c:v>
                </c:pt>
                <c:pt idx="3">
                  <c:v>0.35499999999999998</c:v>
                </c:pt>
                <c:pt idx="4">
                  <c:v>0.37999999999999995</c:v>
                </c:pt>
                <c:pt idx="5">
                  <c:v>0.40599999999999997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3A-9B4A-AE9E-793D0D1C8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2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Fiscal Year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US$ Millions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  <c:valAx>
        <c:axId val="200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t>Adj. EBITDA Margin</a:t>
                </a:r>
              </a:p>
            </c:rich>
          </c:tx>
          <c:overlay val="1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max"/>
        <c:crossBetween val="between"/>
      </c:valAx>
    </c:plotArea>
    <c:legend>
      <c:legendPos val="b"/>
      <c:overlay val="0"/>
      <c:txPr>
        <a:bodyPr/>
        <a:lstStyle/>
        <a:p>
          <a:pPr>
            <a:defRPr sz="900" b="0">
              <a:solidFill>
                <a:srgbClr val="0F172A"/>
              </a:solidFill>
              <a:latin typeface="SF Pro Text"/>
            </a:defRPr>
          </a:pPr>
          <a:endParaRPr lang="en-U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Scenario Profile (Normalized, Best = 100)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'Executive Summary'!$O$60</c:f>
              <c:strCache>
                <c:ptCount val="1"/>
                <c:pt idx="0">
                  <c:v>Bear</c:v>
                </c:pt>
              </c:strCache>
            </c:strRef>
          </c:tx>
          <c:spPr>
            <a:solidFill>
              <a:srgbClr val="94A3B8"/>
            </a:solidFill>
            <a:ln>
              <a:noFill/>
              <a:prstDash val="solid"/>
            </a:ln>
          </c:spPr>
          <c:invertIfNegative val="1"/>
          <c:cat>
            <c:strRef>
              <c:f>'Executive Summary'!$N$61:$N$66</c:f>
              <c:strCache>
                <c:ptCount val="6"/>
                <c:pt idx="0">
                  <c:v>Revenue CAGR</c:v>
                </c:pt>
                <c:pt idx="1">
                  <c:v>Terminal Margin</c:v>
                </c:pt>
                <c:pt idx="2">
                  <c:v>FCF Conversion</c:v>
                </c:pt>
                <c:pt idx="3">
                  <c:v>Terminal Growth</c:v>
                </c:pt>
                <c:pt idx="4">
                  <c:v>Exit EV/EBITDA</c:v>
                </c:pt>
                <c:pt idx="5">
                  <c:v>Target Price</c:v>
                </c:pt>
              </c:strCache>
            </c:strRef>
          </c:cat>
          <c:val>
            <c:numRef>
              <c:f>'Executive Summary'!$O$61:$O$66</c:f>
              <c:numCache>
                <c:formatCode>General</c:formatCode>
                <c:ptCount val="6"/>
                <c:pt idx="0">
                  <c:v>55.555555555555557</c:v>
                </c:pt>
                <c:pt idx="1">
                  <c:v>61.111111111111114</c:v>
                </c:pt>
                <c:pt idx="2">
                  <c:v>76.92307692307692</c:v>
                </c:pt>
                <c:pt idx="3">
                  <c:v>62.5</c:v>
                </c:pt>
                <c:pt idx="4">
                  <c:v>60</c:v>
                </c:pt>
                <c:pt idx="5">
                  <c:v>29.016828809036387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15F-5E45-91C5-C7C54511CCE2}"/>
            </c:ext>
          </c:extLst>
        </c:ser>
        <c:ser>
          <c:idx val="1"/>
          <c:order val="1"/>
          <c:tx>
            <c:strRef>
              <c:f>'Executive Summary'!$P$60</c:f>
              <c:strCache>
                <c:ptCount val="1"/>
                <c:pt idx="0">
                  <c:v>Base</c:v>
                </c:pt>
              </c:strCache>
            </c:strRef>
          </c:tx>
          <c:spPr>
            <a:solidFill>
              <a:srgbClr val="1E3A8A"/>
            </a:solidFill>
            <a:ln>
              <a:noFill/>
              <a:prstDash val="solid"/>
            </a:ln>
          </c:spPr>
          <c:invertIfNegative val="1"/>
          <c:cat>
            <c:strRef>
              <c:f>'Executive Summary'!$N$61:$N$66</c:f>
              <c:strCache>
                <c:ptCount val="6"/>
                <c:pt idx="0">
                  <c:v>Revenue CAGR</c:v>
                </c:pt>
                <c:pt idx="1">
                  <c:v>Terminal Margin</c:v>
                </c:pt>
                <c:pt idx="2">
                  <c:v>FCF Conversion</c:v>
                </c:pt>
                <c:pt idx="3">
                  <c:v>Terminal Growth</c:v>
                </c:pt>
                <c:pt idx="4">
                  <c:v>Exit EV/EBITDA</c:v>
                </c:pt>
                <c:pt idx="5">
                  <c:v>Target Price</c:v>
                </c:pt>
              </c:strCache>
            </c:strRef>
          </c:cat>
          <c:val>
            <c:numRef>
              <c:f>'Executive Summary'!$P$61:$P$66</c:f>
              <c:numCache>
                <c:formatCode>General</c:formatCode>
                <c:ptCount val="6"/>
                <c:pt idx="0">
                  <c:v>77.777777777777786</c:v>
                </c:pt>
                <c:pt idx="1">
                  <c:v>83.333333333333343</c:v>
                </c:pt>
                <c:pt idx="2">
                  <c:v>92.307692307692307</c:v>
                </c:pt>
                <c:pt idx="3">
                  <c:v>87.500000000000014</c:v>
                </c:pt>
                <c:pt idx="4">
                  <c:v>75</c:v>
                </c:pt>
                <c:pt idx="5">
                  <c:v>56.454805223853697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15F-5E45-91C5-C7C54511CCE2}"/>
            </c:ext>
          </c:extLst>
        </c:ser>
        <c:ser>
          <c:idx val="2"/>
          <c:order val="2"/>
          <c:tx>
            <c:strRef>
              <c:f>'Executive Summary'!$Q$60</c:f>
              <c:strCache>
                <c:ptCount val="1"/>
                <c:pt idx="0">
                  <c:v>Bull</c:v>
                </c:pt>
              </c:strCache>
            </c:strRef>
          </c:tx>
          <c:spPr>
            <a:solidFill>
              <a:srgbClr val="205867"/>
            </a:solidFill>
            <a:ln>
              <a:noFill/>
              <a:prstDash val="solid"/>
            </a:ln>
          </c:spPr>
          <c:invertIfNegative val="1"/>
          <c:cat>
            <c:strRef>
              <c:f>'Executive Summary'!$N$61:$N$66</c:f>
              <c:strCache>
                <c:ptCount val="6"/>
                <c:pt idx="0">
                  <c:v>Revenue CAGR</c:v>
                </c:pt>
                <c:pt idx="1">
                  <c:v>Terminal Margin</c:v>
                </c:pt>
                <c:pt idx="2">
                  <c:v>FCF Conversion</c:v>
                </c:pt>
                <c:pt idx="3">
                  <c:v>Terminal Growth</c:v>
                </c:pt>
                <c:pt idx="4">
                  <c:v>Exit EV/EBITDA</c:v>
                </c:pt>
                <c:pt idx="5">
                  <c:v>Target Price</c:v>
                </c:pt>
              </c:strCache>
            </c:strRef>
          </c:cat>
          <c:val>
            <c:numRef>
              <c:f>'Executive Summary'!$Q$61:$Q$66</c:f>
              <c:numCache>
                <c:formatCode>General</c:formatCode>
                <c:ptCount val="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15F-5E45-91C5-C7C54511CCE2}"/>
            </c:ext>
          </c:extLst>
        </c:ser>
        <c:ser>
          <c:idx val="3"/>
          <c:order val="3"/>
          <c:tx>
            <c:strRef>
              <c:f>'Executive Summary'!$R$60</c:f>
              <c:strCache>
                <c:ptCount val="1"/>
                <c:pt idx="0">
                  <c:v>Selected</c:v>
                </c:pt>
              </c:strCache>
            </c:strRef>
          </c:tx>
          <c:spPr>
            <a:solidFill>
              <a:srgbClr val="E3120B"/>
            </a:solidFill>
            <a:ln>
              <a:noFill/>
              <a:prstDash val="solid"/>
            </a:ln>
          </c:spPr>
          <c:invertIfNegative val="1"/>
          <c:cat>
            <c:strRef>
              <c:f>'Executive Summary'!$N$61:$N$66</c:f>
              <c:strCache>
                <c:ptCount val="6"/>
                <c:pt idx="0">
                  <c:v>Revenue CAGR</c:v>
                </c:pt>
                <c:pt idx="1">
                  <c:v>Terminal Margin</c:v>
                </c:pt>
                <c:pt idx="2">
                  <c:v>FCF Conversion</c:v>
                </c:pt>
                <c:pt idx="3">
                  <c:v>Terminal Growth</c:v>
                </c:pt>
                <c:pt idx="4">
                  <c:v>Exit EV/EBITDA</c:v>
                </c:pt>
                <c:pt idx="5">
                  <c:v>Target Price</c:v>
                </c:pt>
              </c:strCache>
            </c:strRef>
          </c:cat>
          <c:val>
            <c:numRef>
              <c:f>'Executive Summary'!$R$61:$R$66</c:f>
              <c:numCache>
                <c:formatCode>General</c:formatCode>
                <c:ptCount val="6"/>
                <c:pt idx="0">
                  <c:v>77.777777777777786</c:v>
                </c:pt>
                <c:pt idx="1">
                  <c:v>83.333333333333343</c:v>
                </c:pt>
                <c:pt idx="2">
                  <c:v>92.307692307692307</c:v>
                </c:pt>
                <c:pt idx="3">
                  <c:v>87.500000000000014</c:v>
                </c:pt>
                <c:pt idx="4">
                  <c:v>75</c:v>
                </c:pt>
                <c:pt idx="5">
                  <c:v>56.454805223853697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15F-5E45-91C5-C7C54511C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1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Driver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Index (Best = 100)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 b="0">
              <a:solidFill>
                <a:srgbClr val="0F172A"/>
              </a:solidFill>
              <a:latin typeface="SF Pro Text"/>
            </a:defRPr>
          </a:pPr>
          <a:endParaRPr lang="en-U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Revenue Mix by Forecast Year (Selected Scenario)</a:t>
            </a:r>
          </a:p>
        </c:rich>
      </c:tx>
      <c:overlay val="1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'Executive Summary'!$Y$60</c:f>
              <c:strCache>
                <c:ptCount val="1"/>
                <c:pt idx="0">
                  <c:v>Subscription</c:v>
                </c:pt>
              </c:strCache>
            </c:strRef>
          </c:tx>
          <c:spPr>
            <a:solidFill>
              <a:srgbClr val="1E3A8A"/>
            </a:solidFill>
            <a:ln>
              <a:noFill/>
              <a:prstDash val="solid"/>
            </a:ln>
          </c:spPr>
          <c:invertIfNegative val="1"/>
          <c:cat>
            <c:strRef>
              <c:f>'Executive Summary'!$X$61:$X$65</c:f>
              <c:strCache>
                <c:ptCount val="5"/>
                <c:pt idx="0">
                  <c:v>FY2026E</c:v>
                </c:pt>
                <c:pt idx="1">
                  <c:v>FY2027E</c:v>
                </c:pt>
                <c:pt idx="2">
                  <c:v>FY2028E</c:v>
                </c:pt>
                <c:pt idx="3">
                  <c:v>FY2029E</c:v>
                </c:pt>
                <c:pt idx="4">
                  <c:v>FY2030E</c:v>
                </c:pt>
              </c:strCache>
            </c:strRef>
          </c:cat>
          <c:val>
            <c:numRef>
              <c:f>'Executive Summary'!$Y$61:$Y$65</c:f>
              <c:numCache>
                <c:formatCode>\$#,##0.0;\(\$#,##0.0\);\-</c:formatCode>
                <c:ptCount val="5"/>
                <c:pt idx="0">
                  <c:v>922.6339200000001</c:v>
                </c:pt>
                <c:pt idx="1">
                  <c:v>1058.5449936000002</c:v>
                </c:pt>
                <c:pt idx="2">
                  <c:v>1214.4275429760003</c:v>
                </c:pt>
                <c:pt idx="3">
                  <c:v>1393.2097243027206</c:v>
                </c:pt>
                <c:pt idx="4">
                  <c:v>1598.2481365585929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8FA-B04E-99DF-AAA4B306C1F8}"/>
            </c:ext>
          </c:extLst>
        </c:ser>
        <c:ser>
          <c:idx val="1"/>
          <c:order val="1"/>
          <c:tx>
            <c:strRef>
              <c:f>'Executive Summary'!$Z$60</c:f>
              <c:strCache>
                <c:ptCount val="1"/>
                <c:pt idx="0">
                  <c:v>Advertising</c:v>
                </c:pt>
              </c:strCache>
            </c:strRef>
          </c:tx>
          <c:spPr>
            <a:solidFill>
              <a:srgbClr val="6D7E96"/>
            </a:solidFill>
            <a:ln>
              <a:noFill/>
              <a:prstDash val="solid"/>
            </a:ln>
          </c:spPr>
          <c:invertIfNegative val="1"/>
          <c:cat>
            <c:strRef>
              <c:f>'Executive Summary'!$X$61:$X$65</c:f>
              <c:strCache>
                <c:ptCount val="5"/>
                <c:pt idx="0">
                  <c:v>FY2026E</c:v>
                </c:pt>
                <c:pt idx="1">
                  <c:v>FY2027E</c:v>
                </c:pt>
                <c:pt idx="2">
                  <c:v>FY2028E</c:v>
                </c:pt>
                <c:pt idx="3">
                  <c:v>FY2029E</c:v>
                </c:pt>
                <c:pt idx="4">
                  <c:v>FY2030E</c:v>
                </c:pt>
              </c:strCache>
            </c:strRef>
          </c:cat>
          <c:val>
            <c:numRef>
              <c:f>'Executive Summary'!$Z$61:$Z$65</c:f>
              <c:numCache>
                <c:formatCode>\$#,##0.0;\(\$#,##0.0\);\-</c:formatCode>
                <c:ptCount val="5"/>
                <c:pt idx="0">
                  <c:v>88.714799999999997</c:v>
                </c:pt>
                <c:pt idx="1">
                  <c:v>97.089477120000012</c:v>
                </c:pt>
                <c:pt idx="2">
                  <c:v>107.60750380800003</c:v>
                </c:pt>
                <c:pt idx="3">
                  <c:v>119.16762421708806</c:v>
                </c:pt>
                <c:pt idx="4">
                  <c:v>129.85766109538568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8FA-B04E-99DF-AAA4B306C1F8}"/>
            </c:ext>
          </c:extLst>
        </c:ser>
        <c:ser>
          <c:idx val="2"/>
          <c:order val="2"/>
          <c:tx>
            <c:strRef>
              <c:f>'Executive Summary'!$AA$60</c:f>
              <c:strCache>
                <c:ptCount val="1"/>
                <c:pt idx="0">
                  <c:v>DET + Other</c:v>
                </c:pt>
              </c:strCache>
            </c:strRef>
          </c:tx>
          <c:spPr>
            <a:solidFill>
              <a:srgbClr val="205867"/>
            </a:solidFill>
            <a:ln>
              <a:noFill/>
              <a:prstDash val="solid"/>
            </a:ln>
          </c:spPr>
          <c:invertIfNegative val="1"/>
          <c:cat>
            <c:strRef>
              <c:f>'Executive Summary'!$X$61:$X$65</c:f>
              <c:strCache>
                <c:ptCount val="5"/>
                <c:pt idx="0">
                  <c:v>FY2026E</c:v>
                </c:pt>
                <c:pt idx="1">
                  <c:v>FY2027E</c:v>
                </c:pt>
                <c:pt idx="2">
                  <c:v>FY2028E</c:v>
                </c:pt>
                <c:pt idx="3">
                  <c:v>FY2029E</c:v>
                </c:pt>
                <c:pt idx="4">
                  <c:v>FY2030E</c:v>
                </c:pt>
              </c:strCache>
            </c:strRef>
          </c:cat>
          <c:val>
            <c:numRef>
              <c:f>'Executive Summary'!$AA$61:$AA$65</c:f>
              <c:numCache>
                <c:formatCode>\$#,##0.0;\(\$#,##0.0\);\-</c:formatCode>
                <c:ptCount val="5"/>
                <c:pt idx="0">
                  <c:v>171.51527999999996</c:v>
                </c:pt>
                <c:pt idx="1">
                  <c:v>192.83048927999999</c:v>
                </c:pt>
                <c:pt idx="2">
                  <c:v>215.21500761599998</c:v>
                </c:pt>
                <c:pt idx="3">
                  <c:v>240.08771349619201</c:v>
                </c:pt>
                <c:pt idx="4">
                  <c:v>269.70437304426247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28FA-B04E-99DF-AAA4B306C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Fiscal Year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Revenue (US$ Millions)</a:t>
                </a:r>
              </a:p>
            </c:rich>
          </c:tx>
          <c:overlay val="1"/>
        </c:title>
        <c:numFmt formatCode="\$#,##0.0;\(\$#,##0.0\);\-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 b="0">
              <a:solidFill>
                <a:srgbClr val="0F172A"/>
              </a:solidFill>
              <a:latin typeface="SF Pro Text"/>
            </a:defRPr>
          </a:pPr>
          <a:endParaRPr lang="en-U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Valuation Football Field: Implied Share Price ($)</a:t>
            </a:r>
          </a:p>
        </c:rich>
      </c:tx>
      <c:overlay val="1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'Valuation Summary'!$I$5</c:f>
              <c:strCache>
                <c:ptCount val="1"/>
                <c:pt idx="0">
                  <c:v>Low (base)</c:v>
                </c:pt>
              </c:strCache>
            </c:strRef>
          </c:tx>
          <c:spPr>
            <a:noFill/>
            <a:ln>
              <a:noFill/>
              <a:prstDash val="solid"/>
            </a:ln>
          </c:spPr>
          <c:invertIfNegative val="1"/>
          <c:cat>
            <c:strRef>
              <c:f>'Valuation Summary'!$H$6:$H$11</c:f>
              <c:strCache>
                <c:ptCount val="6"/>
                <c:pt idx="0">
                  <c:v>DCF</c:v>
                </c:pt>
                <c:pt idx="1">
                  <c:v>EV/Revenue</c:v>
                </c:pt>
                <c:pt idx="2">
                  <c:v>EV/EBITDA</c:v>
                </c:pt>
                <c:pt idx="3">
                  <c:v>Blended Comps</c:v>
                </c:pt>
                <c:pt idx="4">
                  <c:v>Scenario</c:v>
                </c:pt>
                <c:pt idx="5">
                  <c:v>Monte Carlo</c:v>
                </c:pt>
              </c:strCache>
            </c:strRef>
          </c:cat>
          <c:val>
            <c:numRef>
              <c:f>'Valuation Summary'!$I$6:$I$11</c:f>
              <c:numCache>
                <c:formatCode>General</c:formatCode>
                <c:ptCount val="6"/>
                <c:pt idx="0">
                  <c:v>173.07321900746237</c:v>
                </c:pt>
                <c:pt idx="1">
                  <c:v>37.524774193548389</c:v>
                </c:pt>
                <c:pt idx="2">
                  <c:v>60.440058623655901</c:v>
                </c:pt>
                <c:pt idx="3">
                  <c:v>48.982416408602148</c:v>
                </c:pt>
                <c:pt idx="4">
                  <c:v>83.026695340501789</c:v>
                </c:pt>
                <c:pt idx="5">
                  <c:v>123.14790470633514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AA-CD43-BA53-2A3AF58FECED}"/>
            </c:ext>
          </c:extLst>
        </c:ser>
        <c:ser>
          <c:idx val="1"/>
          <c:order val="1"/>
          <c:tx>
            <c:strRef>
              <c:f>'Valuation Summary'!$J$5</c:f>
              <c:strCache>
                <c:ptCount val="1"/>
                <c:pt idx="0">
                  <c:v>Low–Mid</c:v>
                </c:pt>
              </c:strCache>
            </c:strRef>
          </c:tx>
          <c:spPr>
            <a:solidFill>
              <a:srgbClr val="1E3A8A"/>
            </a:solidFill>
            <a:ln>
              <a:noFill/>
              <a:prstDash val="solid"/>
            </a:ln>
          </c:spPr>
          <c:invertIfNegative val="1"/>
          <c:cat>
            <c:strRef>
              <c:f>'Valuation Summary'!$H$6:$H$11</c:f>
              <c:strCache>
                <c:ptCount val="6"/>
                <c:pt idx="0">
                  <c:v>DCF</c:v>
                </c:pt>
                <c:pt idx="1">
                  <c:v>EV/Revenue</c:v>
                </c:pt>
                <c:pt idx="2">
                  <c:v>EV/EBITDA</c:v>
                </c:pt>
                <c:pt idx="3">
                  <c:v>Blended Comps</c:v>
                </c:pt>
                <c:pt idx="4">
                  <c:v>Scenario</c:v>
                </c:pt>
                <c:pt idx="5">
                  <c:v>Monte Carlo</c:v>
                </c:pt>
              </c:strCache>
            </c:strRef>
          </c:cat>
          <c:val>
            <c:numRef>
              <c:f>'Valuation Summary'!$J$6:$J$11</c:f>
              <c:numCache>
                <c:formatCode>#,##0.00</c:formatCode>
                <c:ptCount val="6"/>
                <c:pt idx="0">
                  <c:v>21.893669173946932</c:v>
                </c:pt>
                <c:pt idx="1">
                  <c:v>2.5995784946236569</c:v>
                </c:pt>
                <c:pt idx="2">
                  <c:v>19.951764946236537</c:v>
                </c:pt>
                <c:pt idx="3">
                  <c:v>11.275671720430097</c:v>
                </c:pt>
                <c:pt idx="4">
                  <c:v>90.031092083246676</c:v>
                </c:pt>
                <c:pt idx="5">
                  <c:v>37.189593839160551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FAA-CD43-BA53-2A3AF58FECED}"/>
            </c:ext>
          </c:extLst>
        </c:ser>
        <c:ser>
          <c:idx val="2"/>
          <c:order val="2"/>
          <c:tx>
            <c:strRef>
              <c:f>'Valuation Summary'!$K$5</c:f>
              <c:strCache>
                <c:ptCount val="1"/>
                <c:pt idx="0">
                  <c:v>Mid–High</c:v>
                </c:pt>
              </c:strCache>
            </c:strRef>
          </c:tx>
          <c:spPr>
            <a:solidFill>
              <a:srgbClr val="6D7E96"/>
            </a:solidFill>
            <a:ln>
              <a:noFill/>
              <a:prstDash val="solid"/>
            </a:ln>
          </c:spPr>
          <c:invertIfNegative val="1"/>
          <c:cat>
            <c:strRef>
              <c:f>'Valuation Summary'!$H$6:$H$11</c:f>
              <c:strCache>
                <c:ptCount val="6"/>
                <c:pt idx="0">
                  <c:v>DCF</c:v>
                </c:pt>
                <c:pt idx="1">
                  <c:v>EV/Revenue</c:v>
                </c:pt>
                <c:pt idx="2">
                  <c:v>EV/EBITDA</c:v>
                </c:pt>
                <c:pt idx="3">
                  <c:v>Blended Comps</c:v>
                </c:pt>
                <c:pt idx="4">
                  <c:v>Scenario</c:v>
                </c:pt>
                <c:pt idx="5">
                  <c:v>Monte Carlo</c:v>
                </c:pt>
              </c:strCache>
            </c:strRef>
          </c:cat>
          <c:val>
            <c:numRef>
              <c:f>'Valuation Summary'!$K$6:$K$11</c:f>
              <c:numCache>
                <c:formatCode>#,##0.00</c:formatCode>
                <c:ptCount val="6"/>
                <c:pt idx="0">
                  <c:v>26.758928990379559</c:v>
                </c:pt>
                <c:pt idx="1">
                  <c:v>96.184404301075261</c:v>
                </c:pt>
                <c:pt idx="2">
                  <c:v>37.509318098924723</c:v>
                </c:pt>
                <c:pt idx="3">
                  <c:v>66.846861199999992</c:v>
                </c:pt>
                <c:pt idx="4">
                  <c:v>113.07511802540145</c:v>
                </c:pt>
                <c:pt idx="5">
                  <c:v>63.403252620994863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2FAA-CD43-BA53-2A3AF58FE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0"/>
        <c:axId val="100"/>
      </c:barChart>
      <c:lineChart>
        <c:grouping val="standard"/>
        <c:varyColors val="1"/>
        <c:ser>
          <c:idx val="3"/>
          <c:order val="3"/>
          <c:tx>
            <c:strRef>
              <c:f>'Valuation Summary'!$L$5</c:f>
              <c:strCache>
                <c:ptCount val="1"/>
                <c:pt idx="0">
                  <c:v>Current Price $100.80</c:v>
                </c:pt>
              </c:strCache>
            </c:strRef>
          </c:tx>
          <c:spPr>
            <a:ln w="19050">
              <a:solidFill>
                <a:srgbClr val="E3120B"/>
              </a:solidFill>
              <a:prstDash val="solid"/>
            </a:ln>
          </c:spPr>
          <c:marker>
            <c:symbol val="none"/>
          </c:marker>
          <c:cat>
            <c:strRef>
              <c:f>'Valuation Summary'!$H$6:$H$11</c:f>
              <c:strCache>
                <c:ptCount val="6"/>
                <c:pt idx="0">
                  <c:v>DCF</c:v>
                </c:pt>
                <c:pt idx="1">
                  <c:v>EV/Revenue</c:v>
                </c:pt>
                <c:pt idx="2">
                  <c:v>EV/EBITDA</c:v>
                </c:pt>
                <c:pt idx="3">
                  <c:v>Blended Comps</c:v>
                </c:pt>
                <c:pt idx="4">
                  <c:v>Scenario</c:v>
                </c:pt>
                <c:pt idx="5">
                  <c:v>Monte Carlo</c:v>
                </c:pt>
              </c:strCache>
            </c:strRef>
          </c:cat>
          <c:val>
            <c:numRef>
              <c:f>'Valuation Summary'!$L$6:$L$11</c:f>
              <c:numCache>
                <c:formatCode>General</c:formatCode>
                <c:ptCount val="6"/>
                <c:pt idx="0">
                  <c:v>100.8</c:v>
                </c:pt>
                <c:pt idx="1">
                  <c:v>100.8</c:v>
                </c:pt>
                <c:pt idx="2">
                  <c:v>100.8</c:v>
                </c:pt>
                <c:pt idx="3">
                  <c:v>100.8</c:v>
                </c:pt>
                <c:pt idx="4">
                  <c:v>100.8</c:v>
                </c:pt>
                <c:pt idx="5">
                  <c:v>100.8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AA-CD43-BA53-2A3AF58FE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Methodology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Implied Share Price ($)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 b="0">
              <a:solidFill>
                <a:srgbClr val="0F172A"/>
              </a:solidFill>
              <a:latin typeface="SF Pro Text"/>
            </a:defRPr>
          </a:pPr>
          <a:endParaRPr lang="en-U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Scenario Valuation: Bear, Base, Bull</a:t>
            </a:r>
          </a:p>
        </c:rich>
      </c:tx>
      <c:overlay val="1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'Valuation Summary'!$I$50</c:f>
              <c:strCache>
                <c:ptCount val="1"/>
                <c:pt idx="0">
                  <c:v>Selected</c:v>
                </c:pt>
              </c:strCache>
            </c:strRef>
          </c:tx>
          <c:spPr>
            <a:solidFill>
              <a:srgbClr val="1E3A8A"/>
            </a:solidFill>
            <a:ln>
              <a:noFill/>
              <a:prstDash val="solid"/>
            </a:ln>
          </c:spPr>
          <c:invertIfNegative val="1"/>
          <c:cat>
            <c:strRef>
              <c:f>'Valuation Summary'!$H$51:$H$53</c:f>
              <c:strCache>
                <c:ptCount val="3"/>
                <c:pt idx="0">
                  <c:v>Bear</c:v>
                </c:pt>
                <c:pt idx="1">
                  <c:v>Base</c:v>
                </c:pt>
                <c:pt idx="2">
                  <c:v>Bull</c:v>
                </c:pt>
              </c:strCache>
            </c:strRef>
          </c:cat>
          <c:val>
            <c:numRef>
              <c:f>'Valuation Summary'!$I$51:$I$53</c:f>
              <c:numCache>
                <c:formatCode>General</c:formatCode>
                <c:ptCount val="3"/>
                <c:pt idx="0">
                  <c:v>0</c:v>
                </c:pt>
                <c:pt idx="1">
                  <c:v>161.53577445267106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AC9-5748-A75A-67D9C1EEEC91}"/>
            </c:ext>
          </c:extLst>
        </c:ser>
        <c:ser>
          <c:idx val="1"/>
          <c:order val="1"/>
          <c:tx>
            <c:strRef>
              <c:f>'Valuation Summary'!$J$50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rgbClr val="94A3B8"/>
            </a:solidFill>
            <a:ln>
              <a:noFill/>
              <a:prstDash val="solid"/>
            </a:ln>
          </c:spPr>
          <c:invertIfNegative val="1"/>
          <c:cat>
            <c:strRef>
              <c:f>'Valuation Summary'!$H$51:$H$53</c:f>
              <c:strCache>
                <c:ptCount val="3"/>
                <c:pt idx="0">
                  <c:v>Bear</c:v>
                </c:pt>
                <c:pt idx="1">
                  <c:v>Base</c:v>
                </c:pt>
                <c:pt idx="2">
                  <c:v>Bull</c:v>
                </c:pt>
              </c:strCache>
            </c:strRef>
          </c:cat>
          <c:val>
            <c:numRef>
              <c:f>'Valuation Summary'!$J$51:$J$53</c:f>
              <c:numCache>
                <c:formatCode>General</c:formatCode>
                <c:ptCount val="3"/>
                <c:pt idx="0">
                  <c:v>83.026695340501789</c:v>
                </c:pt>
                <c:pt idx="1">
                  <c:v>0</c:v>
                </c:pt>
                <c:pt idx="2">
                  <c:v>286.13290544914992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7AC9-5748-A75A-67D9C1EEE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0"/>
        <c:axId val="100"/>
      </c:barChart>
      <c:lineChart>
        <c:grouping val="standard"/>
        <c:varyColors val="1"/>
        <c:ser>
          <c:idx val="2"/>
          <c:order val="2"/>
          <c:tx>
            <c:strRef>
              <c:f>'Valuation Summary'!$K$50</c:f>
              <c:strCache>
                <c:ptCount val="1"/>
                <c:pt idx="0">
                  <c:v>Prob-Weighted</c:v>
                </c:pt>
              </c:strCache>
            </c:strRef>
          </c:tx>
          <c:spPr>
            <a:ln w="19050">
              <a:solidFill>
                <a:srgbClr val="205867"/>
              </a:solidFill>
              <a:prstDash val="solid"/>
            </a:ln>
          </c:spPr>
          <c:marker>
            <c:symbol val="circle"/>
            <c:size val="5"/>
            <c:spPr>
              <a:ln>
                <a:prstDash val="solid"/>
              </a:ln>
            </c:spPr>
          </c:marker>
          <c:cat>
            <c:strRef>
              <c:f>'Valuation Summary'!$H$51:$H$53</c:f>
              <c:strCache>
                <c:ptCount val="3"/>
                <c:pt idx="0">
                  <c:v>Bear</c:v>
                </c:pt>
                <c:pt idx="1">
                  <c:v>Base</c:v>
                </c:pt>
                <c:pt idx="2">
                  <c:v>Bull</c:v>
                </c:pt>
              </c:strCache>
            </c:strRef>
          </c:cat>
          <c:val>
            <c:numRef>
              <c:f>'Valuation Summary'!$K$51:$K$53</c:f>
              <c:numCache>
                <c:formatCode>General</c:formatCode>
                <c:ptCount val="3"/>
                <c:pt idx="0">
                  <c:v>173.05778742374847</c:v>
                </c:pt>
                <c:pt idx="1">
                  <c:v>173.05778742374847</c:v>
                </c:pt>
                <c:pt idx="2">
                  <c:v>173.05778742374847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C9-5748-A75A-67D9C1EEEC91}"/>
            </c:ext>
          </c:extLst>
        </c:ser>
        <c:ser>
          <c:idx val="3"/>
          <c:order val="3"/>
          <c:tx>
            <c:strRef>
              <c:f>'Valuation Summary'!$L$50</c:f>
              <c:strCache>
                <c:ptCount val="1"/>
                <c:pt idx="0">
                  <c:v>Spot / Current</c:v>
                </c:pt>
              </c:strCache>
            </c:strRef>
          </c:tx>
          <c:spPr>
            <a:ln w="19050">
              <a:solidFill>
                <a:srgbClr val="E3120B"/>
              </a:solidFill>
              <a:prstDash val="solid"/>
            </a:ln>
          </c:spPr>
          <c:marker>
            <c:symbol val="none"/>
          </c:marker>
          <c:cat>
            <c:strRef>
              <c:f>'Valuation Summary'!$H$51:$H$53</c:f>
              <c:strCache>
                <c:ptCount val="3"/>
                <c:pt idx="0">
                  <c:v>Bear</c:v>
                </c:pt>
                <c:pt idx="1">
                  <c:v>Base</c:v>
                </c:pt>
                <c:pt idx="2">
                  <c:v>Bull</c:v>
                </c:pt>
              </c:strCache>
            </c:strRef>
          </c:cat>
          <c:val>
            <c:numRef>
              <c:f>'Valuation Summary'!$L$51:$L$53</c:f>
              <c:numCache>
                <c:formatCode>General</c:formatCode>
                <c:ptCount val="3"/>
                <c:pt idx="0">
                  <c:v>100.8</c:v>
                </c:pt>
                <c:pt idx="1">
                  <c:v>100.8</c:v>
                </c:pt>
                <c:pt idx="2">
                  <c:v>100.8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C9-5748-A75A-67D9C1EEE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Scenario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Value per Share ($)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 b="0">
              <a:solidFill>
                <a:srgbClr val="0F172A"/>
              </a:solidFill>
              <a:latin typeface="SF Pro Text"/>
            </a:defRPr>
          </a:pPr>
          <a:endParaRPr lang="en-U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DCF Value per Share by WACC and Terminal Growth</a:t>
            </a:r>
          </a:p>
        </c:rich>
      </c:tx>
      <c:overlay val="1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g = 2.0%</c:v>
          </c:tx>
          <c:spPr>
            <a:ln w="15875">
              <a:solidFill>
                <a:srgbClr val="0F172A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Analysis'!$C$6:$C$14</c:f>
              <c:numCache>
                <c:formatCode>\$#,##0.00;\(\$#,##0.00\);\-</c:formatCode>
                <c:ptCount val="9"/>
                <c:pt idx="0">
                  <c:v>208.47359376746266</c:v>
                </c:pt>
                <c:pt idx="1">
                  <c:v>197.66818177047713</c:v>
                </c:pt>
                <c:pt idx="2">
                  <c:v>188.37805793201707</c:v>
                </c:pt>
                <c:pt idx="3">
                  <c:v>180.26478371590701</c:v>
                </c:pt>
                <c:pt idx="4">
                  <c:v>175.85801044533764</c:v>
                </c:pt>
                <c:pt idx="5">
                  <c:v>173.08616703237846</c:v>
                </c:pt>
                <c:pt idx="6">
                  <c:v>166.6641992798771</c:v>
                </c:pt>
                <c:pt idx="7">
                  <c:v>160.8650151159209</c:v>
                </c:pt>
                <c:pt idx="8">
                  <c:v>150.74676648810512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47-034C-88C8-43487D33C9AE}"/>
            </c:ext>
          </c:extLst>
        </c:ser>
        <c:ser>
          <c:idx val="1"/>
          <c:order val="1"/>
          <c:tx>
            <c:v>g = 2.5%</c:v>
          </c:tx>
          <c:spPr>
            <a:ln w="15875">
              <a:solidFill>
                <a:srgbClr val="1E3A8A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Analysis'!$D$6:$D$14</c:f>
              <c:numCache>
                <c:formatCode>\$#,##0.00;\(\$#,##0.00\);\-</c:formatCode>
                <c:ptCount val="9"/>
                <c:pt idx="0">
                  <c:v>217.30735903375347</c:v>
                </c:pt>
                <c:pt idx="1">
                  <c:v>204.7622756741101</c:v>
                </c:pt>
                <c:pt idx="2">
                  <c:v>194.18108400545034</c:v>
                </c:pt>
                <c:pt idx="3">
                  <c:v>185.08514871045537</c:v>
                </c:pt>
                <c:pt idx="4">
                  <c:v>180.19809749306123</c:v>
                </c:pt>
                <c:pt idx="5">
                  <c:v>177.14261673424343</c:v>
                </c:pt>
                <c:pt idx="6">
                  <c:v>170.1160158054723</c:v>
                </c:pt>
                <c:pt idx="7">
                  <c:v>163.83081260183306</c:v>
                </c:pt>
                <c:pt idx="8">
                  <c:v>152.99018414361245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47-034C-88C8-43487D33C9AE}"/>
            </c:ext>
          </c:extLst>
        </c:ser>
        <c:ser>
          <c:idx val="2"/>
          <c:order val="2"/>
          <c:tx>
            <c:v>g = 3.0%</c:v>
          </c:tx>
          <c:spPr>
            <a:ln w="15875">
              <a:solidFill>
                <a:srgbClr val="3B5BA8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Analysis'!$E$6:$E$14</c:f>
              <c:numCache>
                <c:formatCode>\$#,##0.00;\(\$#,##0.00\);\-</c:formatCode>
                <c:ptCount val="9"/>
                <c:pt idx="0">
                  <c:v>228.34956561661707</c:v>
                </c:pt>
                <c:pt idx="1">
                  <c:v>213.43283488966156</c:v>
                </c:pt>
                <c:pt idx="2">
                  <c:v>201.14471529357033</c:v>
                </c:pt>
                <c:pt idx="3">
                  <c:v>190.7819437040126</c:v>
                </c:pt>
                <c:pt idx="4">
                  <c:v>185.28647541108199</c:v>
                </c:pt>
                <c:pt idx="5">
                  <c:v>181.8751413864193</c:v>
                </c:pt>
                <c:pt idx="6">
                  <c:v>174.09888102731293</c:v>
                </c:pt>
                <c:pt idx="7">
                  <c:v>167.22029544287557</c:v>
                </c:pt>
                <c:pt idx="8">
                  <c:v>155.51402900605819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47-034C-88C8-43487D33C9AE}"/>
            </c:ext>
          </c:extLst>
        </c:ser>
        <c:ser>
          <c:idx val="3"/>
          <c:order val="3"/>
          <c:tx>
            <c:v>g = 3.5%</c:v>
          </c:tx>
          <c:spPr>
            <a:ln w="15875">
              <a:solidFill>
                <a:srgbClr val="6D7E96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Analysis'!$F$6:$F$14</c:f>
              <c:numCache>
                <c:formatCode>\$#,##0.00;\(\$#,##0.00\);\-</c:formatCode>
                <c:ptCount val="9"/>
                <c:pt idx="0">
                  <c:v>242.54668836601309</c:v>
                </c:pt>
                <c:pt idx="1">
                  <c:v>224.27103390910085</c:v>
                </c:pt>
                <c:pt idx="2">
                  <c:v>209.65582020127249</c:v>
                </c:pt>
                <c:pt idx="3">
                  <c:v>197.61809769628118</c:v>
                </c:pt>
                <c:pt idx="4">
                  <c:v>191.33492463438969</c:v>
                </c:pt>
                <c:pt idx="5">
                  <c:v>187.46812506626347</c:v>
                </c:pt>
                <c:pt idx="6">
                  <c:v>178.74555711946033</c:v>
                </c:pt>
                <c:pt idx="7">
                  <c:v>171.13123718253993</c:v>
                </c:pt>
                <c:pt idx="8">
                  <c:v>158.37438651683004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47-034C-88C8-43487D33C9AE}"/>
            </c:ext>
          </c:extLst>
        </c:ser>
        <c:ser>
          <c:idx val="4"/>
          <c:order val="4"/>
          <c:tx>
            <c:v>g = 4.0%</c:v>
          </c:tx>
          <c:spPr>
            <a:ln w="15875">
              <a:solidFill>
                <a:srgbClr val="94A3B8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Analysis'!$G$6:$G$14</c:f>
              <c:numCache>
                <c:formatCode>\$#,##0.00;\(\$#,##0.00\);\-</c:formatCode>
                <c:ptCount val="9"/>
                <c:pt idx="0">
                  <c:v>261.47618536520775</c:v>
                </c:pt>
                <c:pt idx="1">
                  <c:v>238.20586121980853</c:v>
                </c:pt>
                <c:pt idx="2">
                  <c:v>220.29470133590027</c:v>
                </c:pt>
                <c:pt idx="3">
                  <c:v>205.97339702016509</c:v>
                </c:pt>
                <c:pt idx="4">
                  <c:v>198.6434674458865</c:v>
                </c:pt>
                <c:pt idx="5">
                  <c:v>194.17970548207649</c:v>
                </c:pt>
                <c:pt idx="6">
                  <c:v>184.23708341017991</c:v>
                </c:pt>
                <c:pt idx="7">
                  <c:v>175.69400254548171</c:v>
                </c:pt>
                <c:pt idx="8">
                  <c:v>161.64336652914071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47-034C-88C8-43487D33C9AE}"/>
            </c:ext>
          </c:extLst>
        </c:ser>
        <c:ser>
          <c:idx val="5"/>
          <c:order val="5"/>
          <c:tx>
            <c:v>g = 4.5%</c:v>
          </c:tx>
          <c:spPr>
            <a:ln w="15875">
              <a:solidFill>
                <a:srgbClr val="64748B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Analysis'!$H$6:$H$14</c:f>
              <c:numCache>
                <c:formatCode>\$#,##0.00;\(\$#,##0.00\);\-</c:formatCode>
                <c:ptCount val="9"/>
                <c:pt idx="0">
                  <c:v>287.9774811640803</c:v>
                </c:pt>
                <c:pt idx="1">
                  <c:v>256.78563096741868</c:v>
                </c:pt>
                <c:pt idx="2">
                  <c:v>233.9732627947073</c:v>
                </c:pt>
                <c:pt idx="3">
                  <c:v>216.41752117501994</c:v>
                </c:pt>
                <c:pt idx="4">
                  <c:v>207.65167137633603</c:v>
                </c:pt>
                <c:pt idx="5">
                  <c:v>202.3827482125146</c:v>
                </c:pt>
                <c:pt idx="6">
                  <c:v>190.82691495904351</c:v>
                </c:pt>
                <c:pt idx="7">
                  <c:v>181.08636161077652</c:v>
                </c:pt>
                <c:pt idx="8">
                  <c:v>165.41526654334535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947-034C-88C8-43487D33C9AE}"/>
            </c:ext>
          </c:extLst>
        </c:ser>
        <c:ser>
          <c:idx val="6"/>
          <c:order val="6"/>
          <c:tx>
            <c:v>g = 5.0%</c:v>
          </c:tx>
          <c:spPr>
            <a:ln w="15875">
              <a:solidFill>
                <a:srgbClr val="205867"/>
              </a:solidFill>
              <a:prstDash val="solid"/>
            </a:ln>
          </c:spPr>
          <c:marker>
            <c:symbol val="none"/>
          </c:marker>
          <c:cat>
            <c:numRef>
              <c:f>'Sensitivity Analysis'!$B$6:$B$14</c:f>
              <c:numCache>
                <c:formatCode>0.0%</c:formatCode>
                <c:ptCount val="9"/>
                <c:pt idx="0">
                  <c:v>7.0000000000000007E-2</c:v>
                </c:pt>
                <c:pt idx="1">
                  <c:v>7.4999999999999997E-2</c:v>
                </c:pt>
                <c:pt idx="2">
                  <c:v>0.08</c:v>
                </c:pt>
                <c:pt idx="3">
                  <c:v>8.5000000000000006E-2</c:v>
                </c:pt>
                <c:pt idx="4">
                  <c:v>8.7999999999999995E-2</c:v>
                </c:pt>
                <c:pt idx="5">
                  <c:v>0.09</c:v>
                </c:pt>
                <c:pt idx="6">
                  <c:v>9.5000000000000001E-2</c:v>
                </c:pt>
                <c:pt idx="7">
                  <c:v>0.1</c:v>
                </c:pt>
                <c:pt idx="8">
                  <c:v>0.11</c:v>
                </c:pt>
              </c:numCache>
            </c:numRef>
          </c:cat>
          <c:val>
            <c:numRef>
              <c:f>'Sensitivity Analysis'!$I$6:$I$14</c:f>
              <c:numCache>
                <c:formatCode>\$#,##0.00;\(\$#,##0.00\);\-</c:formatCode>
                <c:ptCount val="9"/>
                <c:pt idx="0">
                  <c:v>327.72942486238918</c:v>
                </c:pt>
                <c:pt idx="1">
                  <c:v>282.79730861407302</c:v>
                </c:pt>
                <c:pt idx="2">
                  <c:v>252.21134473978347</c:v>
                </c:pt>
                <c:pt idx="3">
                  <c:v>229.84568080269042</c:v>
                </c:pt>
                <c:pt idx="4">
                  <c:v>219.03045528848278</c:v>
                </c:pt>
                <c:pt idx="5">
                  <c:v>212.63655162556225</c:v>
                </c:pt>
                <c:pt idx="6">
                  <c:v>198.88115351876567</c:v>
                </c:pt>
                <c:pt idx="7">
                  <c:v>187.55719248913033</c:v>
                </c:pt>
                <c:pt idx="8">
                  <c:v>169.81581655991741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947-034C-88C8-43487D33C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WACC</a:t>
                </a:r>
              </a:p>
            </c:rich>
          </c:tx>
          <c:overlay val="1"/>
        </c:title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Implied Share Price ($)</a:t>
                </a:r>
              </a:p>
            </c:rich>
          </c:tx>
          <c:overlay val="1"/>
        </c:title>
        <c:numFmt formatCode="\$#,##0.00;\(\$#,##0.00\);\-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 b="0">
              <a:solidFill>
                <a:srgbClr val="0F172A"/>
              </a:solidFill>
              <a:latin typeface="SF Pro Text"/>
            </a:defRPr>
          </a:pPr>
          <a:endParaRPr lang="en-U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200" b="0">
                <a:solidFill>
                  <a:srgbClr val="0F172A"/>
                </a:solidFill>
                <a:latin typeface="SF Pro Text Semibold"/>
              </a:defRPr>
            </a:pPr>
            <a:r>
              <a:rPr sz="1200" b="0">
                <a:solidFill>
                  <a:srgbClr val="0F172A"/>
                </a:solidFill>
                <a:latin typeface="SF Pro Text Semibold"/>
              </a:rPr>
              <a:t>Simulated Value per Share — Distribution (1,000 Trials)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'Monte Carlo'!$AI$11</c:f>
              <c:strCache>
                <c:ptCount val="1"/>
                <c:pt idx="0">
                  <c:v>Trials</c:v>
                </c:pt>
              </c:strCache>
            </c:strRef>
          </c:tx>
          <c:spPr>
            <a:solidFill>
              <a:srgbClr val="1E3A8A"/>
            </a:solidFill>
            <a:ln>
              <a:noFill/>
              <a:prstDash val="solid"/>
            </a:ln>
          </c:spPr>
          <c:invertIfNegative val="1"/>
          <c:cat>
            <c:strRef>
              <c:f>'Monte Carlo'!$AH$12:$AH$27</c:f>
              <c:strCache>
                <c:ptCount val="16"/>
                <c:pt idx="0">
                  <c:v>$60</c:v>
                </c:pt>
                <c:pt idx="1">
                  <c:v>$80</c:v>
                </c:pt>
                <c:pt idx="2">
                  <c:v>$100</c:v>
                </c:pt>
                <c:pt idx="3">
                  <c:v>$120</c:v>
                </c:pt>
                <c:pt idx="4">
                  <c:v>$140</c:v>
                </c:pt>
                <c:pt idx="5">
                  <c:v>$160</c:v>
                </c:pt>
                <c:pt idx="6">
                  <c:v>$180</c:v>
                </c:pt>
                <c:pt idx="7">
                  <c:v>$200</c:v>
                </c:pt>
                <c:pt idx="8">
                  <c:v>$220</c:v>
                </c:pt>
                <c:pt idx="9">
                  <c:v>$240</c:v>
                </c:pt>
                <c:pt idx="10">
                  <c:v>$260</c:v>
                </c:pt>
                <c:pt idx="11">
                  <c:v>$280</c:v>
                </c:pt>
                <c:pt idx="12">
                  <c:v>$300</c:v>
                </c:pt>
                <c:pt idx="13">
                  <c:v>$320</c:v>
                </c:pt>
                <c:pt idx="14">
                  <c:v>$340</c:v>
                </c:pt>
                <c:pt idx="15">
                  <c:v>&gt; $340</c:v>
                </c:pt>
              </c:strCache>
            </c:strRef>
          </c:cat>
          <c:val>
            <c:numRef>
              <c:f>'Monte Carlo'!$AI$12:$AI$27</c:f>
              <c:numCache>
                <c:formatCode>#,##0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8</c:v>
                </c:pt>
                <c:pt idx="3">
                  <c:v>75</c:v>
                </c:pt>
                <c:pt idx="4">
                  <c:v>169</c:v>
                </c:pt>
                <c:pt idx="5">
                  <c:v>246</c:v>
                </c:pt>
                <c:pt idx="6">
                  <c:v>189</c:v>
                </c:pt>
                <c:pt idx="7">
                  <c:v>142</c:v>
                </c:pt>
                <c:pt idx="8">
                  <c:v>57</c:v>
                </c:pt>
                <c:pt idx="9">
                  <c:v>59</c:v>
                </c:pt>
                <c:pt idx="10">
                  <c:v>20</c:v>
                </c:pt>
                <c:pt idx="11">
                  <c:v>18</c:v>
                </c:pt>
                <c:pt idx="12">
                  <c:v>8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4B6-344A-B37D-46BE02F7B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Value per Share ($, bin upper bound)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>
          <c:spPr>
            <a:ln w="9525">
              <a:solidFill>
                <a:srgbClr val="E2E8F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>
                    <a:solidFill>
                      <a:srgbClr val="0F172A"/>
                    </a:solidFill>
                    <a:latin typeface="SF Pro Text Semibold"/>
                  </a:defRPr>
                </a:pPr>
                <a:r>
                  <a:rPr sz="1000" b="0">
                    <a:solidFill>
                      <a:srgbClr val="0F172A"/>
                    </a:solidFill>
                    <a:latin typeface="SF Pro Text Semibold"/>
                  </a:rPr>
                  <a:t>Number of Trials</a:t>
                </a:r>
              </a:p>
            </c:rich>
          </c:tx>
          <c:overlay val="1"/>
        </c:title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900" b="0">
                <a:solidFill>
                  <a:srgbClr val="0F172A"/>
                </a:solidFill>
                <a:latin typeface="SF Pro Text"/>
              </a:defRPr>
            </a:pPr>
            <a:endParaRPr lang="en-US"/>
          </a:p>
        </c:txPr>
        <c:crossAx val="10"/>
        <c:crosses val="autoZero"/>
        <c:crossBetween val="between"/>
      </c:valAx>
    </c:plotArea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26</xdr:row>
      <xdr:rowOff>0</xdr:rowOff>
    </xdr:from>
    <xdr:ext cx="6120000" cy="378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0</xdr:colOff>
      <xdr:row>52</xdr:row>
      <xdr:rowOff>0</xdr:rowOff>
    </xdr:from>
    <xdr:ext cx="6120000" cy="306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0</xdr:colOff>
      <xdr:row>70</xdr:row>
      <xdr:rowOff>0</xdr:rowOff>
    </xdr:from>
    <xdr:ext cx="6120000" cy="3420000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6480000" cy="39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0</xdr:colOff>
      <xdr:row>55</xdr:row>
      <xdr:rowOff>0</xdr:rowOff>
    </xdr:from>
    <xdr:ext cx="6480000" cy="360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3</xdr:row>
      <xdr:rowOff>0</xdr:rowOff>
    </xdr:from>
    <xdr:ext cx="6480000" cy="378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0</xdr:colOff>
      <xdr:row>28</xdr:row>
      <xdr:rowOff>0</xdr:rowOff>
    </xdr:from>
    <xdr:ext cx="5760000" cy="39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SF Pro Display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SF Pro Tex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F172A"/>
    <pageSetUpPr fitToPage="1"/>
  </sheetPr>
  <dimension ref="B1:N26"/>
  <sheetViews>
    <sheetView showGridLines="0" tabSelected="1" zoomScaleNormal="100" workbookViewId="0"/>
  </sheetViews>
  <sheetFormatPr baseColWidth="10" defaultColWidth="8.85546875" defaultRowHeight="15" x14ac:dyDescent="0.2"/>
  <cols>
    <col min="1" max="1" width="3" customWidth="1"/>
    <col min="2" max="2" width="3.28515625" customWidth="1"/>
    <col min="3" max="3" width="14" customWidth="1"/>
    <col min="4" max="4" width="10.85546875" customWidth="1"/>
    <col min="5" max="5" width="5.28515625" customWidth="1"/>
    <col min="6" max="6" width="17.28515625" customWidth="1"/>
    <col min="7" max="7" width="21.140625" customWidth="1"/>
    <col min="8" max="8" width="5.28515625" customWidth="1"/>
    <col min="9" max="9" width="18.140625" customWidth="1"/>
    <col min="10" max="10" width="22.85546875" customWidth="1"/>
    <col min="11" max="11" width="5.28515625" customWidth="1"/>
    <col min="12" max="12" width="18.140625" customWidth="1"/>
    <col min="13" max="13" width="7" customWidth="1"/>
    <col min="14" max="14" width="4" customWidth="1"/>
  </cols>
  <sheetData>
    <row r="1" spans="2:14" ht="16" customHeight="1" thickBot="1" x14ac:dyDescent="0.25"/>
    <row r="2" spans="2:14" ht="17" customHeight="1" x14ac:dyDescent="0.2">
      <c r="B2" s="1"/>
      <c r="C2" s="2"/>
      <c r="D2" s="3"/>
      <c r="E2" s="2"/>
      <c r="F2" s="2"/>
      <c r="G2" s="3"/>
      <c r="H2" s="2"/>
      <c r="I2" s="4"/>
      <c r="J2" s="2"/>
      <c r="K2" s="2"/>
      <c r="L2" s="2"/>
      <c r="M2" s="2"/>
      <c r="N2" s="5"/>
    </row>
    <row r="3" spans="2:14" ht="33" customHeight="1" x14ac:dyDescent="0.3">
      <c r="B3" s="6"/>
      <c r="C3" s="7" t="s">
        <v>0</v>
      </c>
      <c r="D3" s="8"/>
      <c r="E3" s="8"/>
      <c r="F3" s="8"/>
      <c r="G3" s="8"/>
      <c r="H3" s="8"/>
      <c r="I3" s="8"/>
      <c r="J3" s="8"/>
      <c r="K3" s="8"/>
      <c r="L3" s="8"/>
      <c r="M3" s="8"/>
      <c r="N3" s="9"/>
    </row>
    <row r="4" spans="2:14" ht="34" customHeight="1" x14ac:dyDescent="0.2">
      <c r="B4" s="6"/>
      <c r="C4" s="10" t="s">
        <v>1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9"/>
    </row>
    <row r="5" spans="2:14" x14ac:dyDescent="0.2">
      <c r="B5" s="6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9"/>
    </row>
    <row r="6" spans="2:14" x14ac:dyDescent="0.2">
      <c r="B6" s="6"/>
      <c r="C6" s="13" t="s">
        <v>2</v>
      </c>
      <c r="D6" s="14" t="s">
        <v>3</v>
      </c>
      <c r="E6" s="12"/>
      <c r="F6" s="13" t="s">
        <v>4</v>
      </c>
      <c r="G6" s="15">
        <f>'DCF Model'!C43</f>
        <v>194.9668881814093</v>
      </c>
      <c r="H6" s="12"/>
      <c r="I6" s="13" t="s">
        <v>5</v>
      </c>
      <c r="J6" s="15">
        <f>'Scenario Analysis'!C48</f>
        <v>173.05778742374847</v>
      </c>
      <c r="K6" s="12"/>
      <c r="L6" s="13" t="s">
        <v>6</v>
      </c>
      <c r="M6" s="15">
        <f ca="1">'Monte Carlo'!C7</f>
        <v>160.33749854549569</v>
      </c>
      <c r="N6" s="9"/>
    </row>
    <row r="7" spans="2:14" x14ac:dyDescent="0.2">
      <c r="B7" s="6"/>
      <c r="C7" s="13" t="s">
        <v>7</v>
      </c>
      <c r="D7" s="15">
        <f>Assumptions!D45</f>
        <v>100.8</v>
      </c>
      <c r="E7" s="12"/>
      <c r="F7" s="13" t="s">
        <v>8</v>
      </c>
      <c r="G7" s="16">
        <f ca="1">'Valuation Summary'!C18</f>
        <v>0.19409385969934601</v>
      </c>
      <c r="H7" s="12"/>
      <c r="I7" s="13" t="s">
        <v>9</v>
      </c>
      <c r="J7" s="17" t="str">
        <f ca="1">'Valuation Summary'!C19</f>
        <v>OUTPERFORM</v>
      </c>
      <c r="K7" s="18"/>
      <c r="L7" s="18"/>
      <c r="M7" s="18"/>
      <c r="N7" s="9"/>
    </row>
    <row r="8" spans="2:14" x14ac:dyDescent="0.2">
      <c r="B8" s="6"/>
      <c r="C8" s="13" t="s">
        <v>10</v>
      </c>
      <c r="D8" s="15">
        <f ca="1">'Valuation Summary'!C14</f>
        <v>120.36466105769406</v>
      </c>
      <c r="E8" s="12"/>
      <c r="F8" s="12"/>
      <c r="G8" s="19"/>
      <c r="H8" s="12"/>
      <c r="I8" s="20"/>
      <c r="J8" s="12"/>
      <c r="K8" s="18"/>
      <c r="L8" s="18"/>
      <c r="M8" s="18"/>
      <c r="N8" s="9"/>
    </row>
    <row r="9" spans="2:14" x14ac:dyDescent="0.2">
      <c r="B9" s="6"/>
      <c r="C9" s="21"/>
      <c r="D9" s="22"/>
      <c r="E9" s="21"/>
      <c r="F9" s="21"/>
      <c r="G9" s="22"/>
      <c r="H9" s="21"/>
      <c r="I9" s="23"/>
      <c r="J9" s="21"/>
      <c r="K9" s="21"/>
      <c r="L9" s="21"/>
      <c r="M9" s="21"/>
      <c r="N9" s="9"/>
    </row>
    <row r="10" spans="2:14" x14ac:dyDescent="0.2">
      <c r="B10" s="6"/>
      <c r="C10" s="18"/>
      <c r="D10" s="24"/>
      <c r="E10" s="18"/>
      <c r="F10" s="18"/>
      <c r="G10" s="24"/>
      <c r="H10" s="18"/>
      <c r="I10" s="25"/>
      <c r="J10" s="18"/>
      <c r="K10" s="18"/>
      <c r="L10" s="18"/>
      <c r="M10" s="18"/>
      <c r="N10" s="9"/>
    </row>
    <row r="11" spans="2:14" ht="38" customHeight="1" x14ac:dyDescent="0.2">
      <c r="B11" s="6"/>
      <c r="C11" s="154" t="str">
        <f ca="1">"Composite fair value  "&amp;TEXT(D8,"$#,##0")</f>
        <v>Composite fair value  $120</v>
      </c>
      <c r="D11" s="24"/>
      <c r="E11" s="18"/>
      <c r="F11" s="18"/>
      <c r="G11" s="24"/>
      <c r="H11" s="18"/>
      <c r="I11" s="25"/>
      <c r="J11" s="18"/>
      <c r="K11" s="18"/>
      <c r="L11" s="18"/>
      <c r="M11" s="18"/>
      <c r="N11" s="9"/>
    </row>
    <row r="12" spans="2:14" ht="16" customHeight="1" x14ac:dyDescent="0.2">
      <c r="B12" s="6"/>
      <c r="C12" s="26" t="str">
        <f ca="1">"Spot "&amp;TEXT(D7,"$#,##0")&amp;"        Upside to mid "&amp;TEXT(G7,"+0.0%;(0.0%)")&amp;"        Recommendation:  "&amp;J7</f>
        <v>Spot $101        Upside to mid +19.4%        Recommendation:  OUTPERFORM</v>
      </c>
      <c r="D12" s="24"/>
      <c r="E12" s="18"/>
      <c r="F12" s="18"/>
      <c r="G12" s="24"/>
      <c r="H12" s="18"/>
      <c r="I12" s="25"/>
      <c r="J12" s="18"/>
      <c r="K12" s="18"/>
      <c r="L12" s="18"/>
      <c r="M12" s="18"/>
      <c r="N12" s="9"/>
    </row>
    <row r="13" spans="2:14" x14ac:dyDescent="0.2">
      <c r="B13" s="6"/>
      <c r="C13" s="18"/>
      <c r="D13" s="24"/>
      <c r="E13" s="18"/>
      <c r="F13" s="18"/>
      <c r="G13" s="24"/>
      <c r="H13" s="18"/>
      <c r="I13" s="25"/>
      <c r="J13" s="18"/>
      <c r="K13" s="18"/>
      <c r="L13" s="18"/>
      <c r="M13" s="18"/>
      <c r="N13" s="9"/>
    </row>
    <row r="14" spans="2:14" x14ac:dyDescent="0.2">
      <c r="B14" s="6"/>
      <c r="C14" s="18"/>
      <c r="D14" s="24"/>
      <c r="E14" s="18"/>
      <c r="F14" s="18"/>
      <c r="G14" s="24"/>
      <c r="H14" s="18"/>
      <c r="I14" s="25"/>
      <c r="J14" s="18"/>
      <c r="K14" s="18"/>
      <c r="L14" s="18"/>
      <c r="M14" s="18"/>
      <c r="N14" s="9"/>
    </row>
    <row r="15" spans="2:14" x14ac:dyDescent="0.2">
      <c r="B15" s="6"/>
      <c r="C15" s="18"/>
      <c r="D15" s="24"/>
      <c r="E15" s="18"/>
      <c r="F15" s="18"/>
      <c r="G15" s="24"/>
      <c r="H15" s="18"/>
      <c r="I15" s="25"/>
      <c r="J15" s="18"/>
      <c r="K15" s="18"/>
      <c r="L15" s="18"/>
      <c r="M15" s="18"/>
      <c r="N15" s="9"/>
    </row>
    <row r="16" spans="2:14" x14ac:dyDescent="0.2">
      <c r="B16" s="6"/>
      <c r="C16" s="18"/>
      <c r="D16" s="24"/>
      <c r="E16" s="18"/>
      <c r="F16" s="18"/>
      <c r="G16" s="24"/>
      <c r="H16" s="18"/>
      <c r="I16" s="25"/>
      <c r="J16" s="18"/>
      <c r="K16" s="18"/>
      <c r="L16" s="18"/>
      <c r="M16" s="18"/>
      <c r="N16" s="9"/>
    </row>
    <row r="17" spans="2:14" ht="12" customHeight="1" x14ac:dyDescent="0.2">
      <c r="B17" s="6"/>
      <c r="C17" s="18"/>
      <c r="D17" s="24"/>
      <c r="E17" s="18"/>
      <c r="F17" s="18"/>
      <c r="G17" s="24"/>
      <c r="H17" s="18"/>
      <c r="I17" s="25"/>
      <c r="J17" s="18"/>
      <c r="K17" s="18"/>
      <c r="L17" s="18"/>
      <c r="M17" s="18"/>
      <c r="N17" s="9"/>
    </row>
    <row r="18" spans="2:14" ht="19" customHeight="1" x14ac:dyDescent="0.2">
      <c r="B18" s="6"/>
      <c r="C18" s="18"/>
      <c r="D18" s="24"/>
      <c r="E18" s="18"/>
      <c r="F18" s="18"/>
      <c r="G18" s="24"/>
      <c r="H18" s="18"/>
      <c r="I18" s="18"/>
      <c r="J18" s="18"/>
      <c r="K18" s="18"/>
      <c r="L18" s="18"/>
      <c r="M18" s="18"/>
      <c r="N18" s="9"/>
    </row>
    <row r="19" spans="2:14" ht="16" customHeight="1" x14ac:dyDescent="0.2">
      <c r="B19" s="6"/>
      <c r="C19" s="27" t="s">
        <v>11</v>
      </c>
      <c r="D19" s="8"/>
      <c r="E19" s="8"/>
      <c r="F19" s="8"/>
      <c r="G19" s="8"/>
      <c r="H19" s="8"/>
      <c r="I19" s="8"/>
      <c r="J19" s="8"/>
      <c r="K19" s="8"/>
      <c r="L19" s="8"/>
      <c r="M19" s="8"/>
      <c r="N19" s="9"/>
    </row>
    <row r="20" spans="2:14" ht="17.5" customHeight="1" x14ac:dyDescent="0.2">
      <c r="B20" s="6"/>
      <c r="C20" s="28" t="s">
        <v>12</v>
      </c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9"/>
    </row>
    <row r="21" spans="2:14" ht="17.5" customHeight="1" x14ac:dyDescent="0.2">
      <c r="B21" s="6"/>
      <c r="C21" s="30" t="s">
        <v>13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9"/>
    </row>
    <row r="22" spans="2:14" ht="17.5" customHeight="1" x14ac:dyDescent="0.2">
      <c r="B22" s="6"/>
      <c r="C22" s="30" t="s">
        <v>14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9"/>
    </row>
    <row r="23" spans="2:14" ht="17.5" customHeight="1" x14ac:dyDescent="0.2">
      <c r="B23" s="6"/>
      <c r="C23" s="31" t="s">
        <v>15</v>
      </c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9"/>
    </row>
    <row r="24" spans="2:14" ht="17.5" customHeight="1" thickBot="1" x14ac:dyDescent="0.25">
      <c r="B24" s="6"/>
      <c r="C24" s="32" t="s">
        <v>16</v>
      </c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9"/>
    </row>
    <row r="25" spans="2:14" ht="16" customHeight="1" thickBot="1" x14ac:dyDescent="0.25">
      <c r="B25" s="34"/>
      <c r="C25" s="35"/>
      <c r="D25" s="36"/>
      <c r="E25" s="35"/>
      <c r="F25" s="35"/>
      <c r="G25" s="36"/>
      <c r="H25" s="35"/>
      <c r="I25" s="35"/>
      <c r="J25" s="35"/>
      <c r="K25" s="35"/>
      <c r="L25" s="35"/>
      <c r="M25" s="35"/>
      <c r="N25" s="37"/>
    </row>
    <row r="26" spans="2:14" ht="16" customHeight="1" thickTop="1" x14ac:dyDescent="0.2"/>
  </sheetData>
  <printOptions horizontalCentered="1"/>
  <pageMargins left="0.25" right="0.25" top="0.375" bottom="0.375" header="0.125" footer="0.125"/>
  <pageSetup scale="82" orientation="landscape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BD5E1"/>
    <pageSetUpPr fitToPage="1"/>
  </sheetPr>
  <dimension ref="B2:Z26"/>
  <sheetViews>
    <sheetView showGridLines="0" zoomScaleNormal="100" workbookViewId="0">
      <pane xSplit="2" ySplit="5" topLeftCell="C6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6" customWidth="1"/>
    <col min="3" max="11" width="11" customWidth="1"/>
    <col min="12" max="12" width="2" customWidth="1"/>
  </cols>
  <sheetData>
    <row r="2" spans="2:26" ht="21" customHeight="1" x14ac:dyDescent="0.2">
      <c r="B2" s="38" t="s">
        <v>307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ht="21" customHeight="1" x14ac:dyDescent="0.2">
      <c r="B3" s="66"/>
    </row>
    <row r="4" spans="2:26" ht="17" customHeight="1" thickBot="1" x14ac:dyDescent="0.25">
      <c r="B4" s="67" t="s">
        <v>308</v>
      </c>
      <c r="C4" s="68"/>
      <c r="D4" s="68"/>
      <c r="E4" s="68"/>
      <c r="F4" s="68"/>
      <c r="G4" s="68"/>
      <c r="H4" s="68"/>
      <c r="I4" s="68"/>
      <c r="J4" s="68"/>
      <c r="K4" s="68"/>
    </row>
    <row r="5" spans="2:26" ht="16" customHeight="1" thickTop="1" x14ac:dyDescent="0.2">
      <c r="B5" s="141" t="s">
        <v>22</v>
      </c>
      <c r="C5" s="50" t="s">
        <v>309</v>
      </c>
      <c r="D5" s="50" t="s">
        <v>310</v>
      </c>
      <c r="E5" s="50" t="s">
        <v>311</v>
      </c>
      <c r="F5" s="50" t="s">
        <v>23</v>
      </c>
      <c r="G5" s="51" t="s">
        <v>24</v>
      </c>
      <c r="H5" s="51" t="s">
        <v>25</v>
      </c>
      <c r="I5" s="51" t="s">
        <v>26</v>
      </c>
      <c r="J5" s="51" t="s">
        <v>27</v>
      </c>
      <c r="K5" s="51" t="s">
        <v>28</v>
      </c>
    </row>
    <row r="7" spans="2:26" x14ac:dyDescent="0.2">
      <c r="B7" s="72" t="s">
        <v>100</v>
      </c>
      <c r="C7" s="142" t="s">
        <v>312</v>
      </c>
      <c r="D7" s="77">
        <f>IFERROR('Historical Financials'!D7/'Historical Financials'!C7-1,0)</f>
        <v>0.43734776725304481</v>
      </c>
      <c r="E7" s="77">
        <f>IFERROR('Historical Financials'!E7/'Historical Financials'!D7-1,0)</f>
        <v>0.40839766522312182</v>
      </c>
      <c r="F7" s="77">
        <f>IFERROR('Historical Financials'!F7/'Historical Financials'!E7-1,0)</f>
        <v>0.38716577540106933</v>
      </c>
      <c r="G7" s="77">
        <f>IFERROR('Historical Financials'!G7/'Historical Financials'!F7-1,0)</f>
        <v>0.16500000000000004</v>
      </c>
      <c r="H7" s="77">
        <f>IFERROR('Historical Financials'!H7/'Historical Financials'!G7-1,0)</f>
        <v>0.15500000000000003</v>
      </c>
      <c r="I7" s="77">
        <f>IFERROR('Historical Financials'!I7/'Historical Financials'!H7-1,0)</f>
        <v>0.14500000000000002</v>
      </c>
      <c r="J7" s="77">
        <f>IFERROR('Historical Financials'!J7/'Historical Financials'!I7-1,0)</f>
        <v>0.12999999999999989</v>
      </c>
      <c r="K7" s="77">
        <f>IFERROR('Historical Financials'!K7/'Historical Financials'!J7-1,0)</f>
        <v>0.12000000000000011</v>
      </c>
    </row>
    <row r="8" spans="2:26" x14ac:dyDescent="0.2">
      <c r="B8" s="72" t="s">
        <v>107</v>
      </c>
      <c r="C8" s="54">
        <f>'Historical Financials'!C13</f>
        <v>0.73098782138024365</v>
      </c>
      <c r="D8" s="54">
        <f>'Historical Financials'!D13</f>
        <v>0.7324421012991903</v>
      </c>
      <c r="E8" s="54">
        <f>'Historical Financials'!E13</f>
        <v>0.7279411764705882</v>
      </c>
      <c r="F8" s="54">
        <f>'Historical Financials'!F13</f>
        <v>0.72234001542020043</v>
      </c>
      <c r="G8" s="54">
        <f>'Historical Financials'!G13</f>
        <v>0.7</v>
      </c>
      <c r="H8" s="54">
        <f>'Historical Financials'!H13</f>
        <v>0.71</v>
      </c>
      <c r="I8" s="54">
        <f>'Historical Financials'!I13</f>
        <v>0.72</v>
      </c>
      <c r="J8" s="54">
        <f>'Historical Financials'!J13</f>
        <v>0.73</v>
      </c>
      <c r="K8" s="54">
        <f>'Historical Financials'!K13</f>
        <v>0.74</v>
      </c>
    </row>
    <row r="9" spans="2:26" x14ac:dyDescent="0.2">
      <c r="B9" s="76" t="s">
        <v>313</v>
      </c>
      <c r="C9" s="54">
        <f>'Historical Financials'!C20</f>
        <v>-0.1764546684709066</v>
      </c>
      <c r="D9" s="54">
        <f>'Historical Financials'!D20</f>
        <v>-2.5042364903031359E-2</v>
      </c>
      <c r="E9" s="54">
        <f>'Historical Financials'!E20</f>
        <v>8.4759358288770029E-2</v>
      </c>
      <c r="F9" s="54">
        <f>'Historical Financials'!F20</f>
        <v>0.13068619892058589</v>
      </c>
      <c r="G9" s="54">
        <f>'Historical Financials'!G20</f>
        <v>0.15499999999999989</v>
      </c>
      <c r="H9" s="54">
        <f>'Historical Financials'!H20</f>
        <v>0.19000000000000003</v>
      </c>
      <c r="I9" s="54">
        <f>'Historical Financials'!I20</f>
        <v>0.22299999999999995</v>
      </c>
      <c r="J9" s="54">
        <f>'Historical Financials'!J20</f>
        <v>0.25599999999999995</v>
      </c>
      <c r="K9" s="54">
        <f>'Historical Financials'!K20</f>
        <v>0.29000000000000004</v>
      </c>
    </row>
    <row r="10" spans="2:26" x14ac:dyDescent="0.2">
      <c r="B10" s="76" t="s">
        <v>32</v>
      </c>
      <c r="C10" s="54">
        <f>'Historical Financials'!C31</f>
        <v>7.4424898511502066E-2</v>
      </c>
      <c r="D10" s="54">
        <f>'Historical Financials'!D31</f>
        <v>0.19487855394464326</v>
      </c>
      <c r="E10" s="54">
        <f>'Historical Financials'!E31</f>
        <v>0.25614973262032081</v>
      </c>
      <c r="F10" s="54">
        <f>'Historical Financials'!F31</f>
        <v>0.29452582883577483</v>
      </c>
      <c r="G10" s="54">
        <f>'Historical Financials'!G31</f>
        <v>0.30699999999999988</v>
      </c>
      <c r="H10" s="54">
        <f>'Historical Financials'!H31</f>
        <v>0.33100000000000002</v>
      </c>
      <c r="I10" s="54">
        <f>'Historical Financials'!I31</f>
        <v>0.35499999999999998</v>
      </c>
      <c r="J10" s="54">
        <f>'Historical Financials'!J31</f>
        <v>0.37999999999999995</v>
      </c>
      <c r="K10" s="54">
        <f>'Historical Financials'!K31</f>
        <v>0.40599999999999997</v>
      </c>
    </row>
    <row r="11" spans="2:26" x14ac:dyDescent="0.2">
      <c r="B11" s="72" t="s">
        <v>314</v>
      </c>
      <c r="C11" s="54">
        <f>'Historical Financials'!C36</f>
        <v>-9.1518267929634606E-2</v>
      </c>
      <c r="D11" s="54">
        <f>'Historical Financials'!D36</f>
        <v>3.4571643758237687E-2</v>
      </c>
      <c r="E11" s="54">
        <f>'Historical Financials'!E36</f>
        <v>0.15564438502673791</v>
      </c>
      <c r="F11" s="54">
        <f>'Historical Financials'!F36</f>
        <v>0.15434464148033916</v>
      </c>
      <c r="G11" s="54">
        <f>'Historical Financials'!G36</f>
        <v>0.10531952789699559</v>
      </c>
      <c r="H11" s="54">
        <f>'Historical Financials'!H36</f>
        <v>0.13540606060606064</v>
      </c>
      <c r="I11" s="54">
        <f>'Historical Financials'!I36</f>
        <v>0.16403174672489082</v>
      </c>
      <c r="J11" s="54">
        <f>'Historical Financials'!J36</f>
        <v>0.19147256637168139</v>
      </c>
      <c r="K11" s="54">
        <f>'Historical Financials'!K36</f>
        <v>0.21774285714285715</v>
      </c>
    </row>
    <row r="12" spans="2:26" x14ac:dyDescent="0.2">
      <c r="B12" s="76" t="s">
        <v>109</v>
      </c>
      <c r="C12" s="77">
        <f>IFERROR(-'Historical Financials'!C15/'Historical Financials'!C7,0)</f>
        <v>0.40676589986468203</v>
      </c>
      <c r="D12" s="77">
        <f>IFERROR(-'Historical Financials'!D15/'Historical Financials'!D7,0)</f>
        <v>0.36603276219167763</v>
      </c>
      <c r="E12" s="77">
        <f>IFERROR(-'Historical Financials'!E15/'Historical Financials'!E7,0)</f>
        <v>0.31457219251336899</v>
      </c>
      <c r="F12" s="77">
        <f>IFERROR(-'Historical Financials'!F15/'Historical Financials'!F7,0)</f>
        <v>0.27611796453353898</v>
      </c>
      <c r="G12" s="77">
        <f>IFERROR(-'Historical Financials'!G15/'Historical Financials'!G7,0)</f>
        <v>0.25</v>
      </c>
      <c r="H12" s="77">
        <f>IFERROR(-'Historical Financials'!H15/'Historical Financials'!H7,0)</f>
        <v>0.23999999999999996</v>
      </c>
      <c r="I12" s="77">
        <f>IFERROR(-'Historical Financials'!I15/'Historical Financials'!I7,0)</f>
        <v>0.23</v>
      </c>
      <c r="J12" s="77">
        <f>IFERROR(-'Historical Financials'!J15/'Historical Financials'!J7,0)</f>
        <v>0.218</v>
      </c>
      <c r="K12" s="77">
        <f>IFERROR(-'Historical Financials'!K15/'Historical Financials'!K7,0)</f>
        <v>0.20499999999999999</v>
      </c>
    </row>
    <row r="13" spans="2:26" x14ac:dyDescent="0.2">
      <c r="B13" s="76" t="s">
        <v>110</v>
      </c>
      <c r="C13" s="77">
        <f>IFERROR(-'Historical Financials'!C16/'Historical Financials'!C7,0)</f>
        <v>0.22056833558863329</v>
      </c>
      <c r="D13" s="77">
        <f>IFERROR(-'Historical Financials'!D16/'Historical Financials'!D7,0)</f>
        <v>0.16437582376200338</v>
      </c>
      <c r="E13" s="77">
        <f>IFERROR(-'Historical Financials'!E16/'Historical Financials'!E7,0)</f>
        <v>0.14211229946524065</v>
      </c>
      <c r="F13" s="77">
        <f>IFERROR(-'Historical Financials'!F16/'Historical Financials'!F7,0)</f>
        <v>0.13184271395528144</v>
      </c>
      <c r="G13" s="77">
        <f>IFERROR(-'Historical Financials'!G16/'Historical Financials'!G7,0)</f>
        <v>0.13</v>
      </c>
      <c r="H13" s="77">
        <f>IFERROR(-'Historical Financials'!H16/'Historical Financials'!H7,0)</f>
        <v>0.12200000000000001</v>
      </c>
      <c r="I13" s="77">
        <f>IFERROR(-'Historical Financials'!I16/'Historical Financials'!I7,0)</f>
        <v>0.115</v>
      </c>
      <c r="J13" s="77">
        <f>IFERROR(-'Historical Financials'!J16/'Historical Financials'!J7,0)</f>
        <v>0.109</v>
      </c>
      <c r="K13" s="77">
        <f>IFERROR(-'Historical Financials'!K16/'Historical Financials'!K7,0)</f>
        <v>0.10299999999999999</v>
      </c>
    </row>
    <row r="14" spans="2:26" x14ac:dyDescent="0.2">
      <c r="B14" s="76" t="s">
        <v>111</v>
      </c>
      <c r="C14" s="77">
        <f>IFERROR(-'Historical Financials'!C17/'Historical Financials'!C7,0)</f>
        <v>0.28010825439783493</v>
      </c>
      <c r="D14" s="77">
        <f>IFERROR(-'Historical Financials'!D17/'Historical Financials'!D7,0)</f>
        <v>0.22707588024854075</v>
      </c>
      <c r="E14" s="77">
        <f>IFERROR(-'Historical Financials'!E17/'Historical Financials'!E7,0)</f>
        <v>0.18649732620320855</v>
      </c>
      <c r="F14" s="77">
        <f>IFERROR(-'Historical Financials'!F17/'Historical Financials'!F7,0)</f>
        <v>0.18369313801079415</v>
      </c>
      <c r="G14" s="77">
        <f>IFERROR(-'Historical Financials'!G17/'Historical Financials'!G7,0)</f>
        <v>0.16500000000000001</v>
      </c>
      <c r="H14" s="77">
        <f>IFERROR(-'Historical Financials'!H17/'Historical Financials'!H7,0)</f>
        <v>0.158</v>
      </c>
      <c r="I14" s="77">
        <f>IFERROR(-'Historical Financials'!I17/'Historical Financials'!I7,0)</f>
        <v>0.152</v>
      </c>
      <c r="J14" s="77">
        <f>IFERROR(-'Historical Financials'!J17/'Historical Financials'!J7,0)</f>
        <v>0.14699999999999999</v>
      </c>
      <c r="K14" s="77">
        <f>IFERROR(-'Historical Financials'!K17/'Historical Financials'!K7,0)</f>
        <v>0.14199999999999999</v>
      </c>
    </row>
    <row r="15" spans="2:26" x14ac:dyDescent="0.2">
      <c r="B15" s="76" t="s">
        <v>113</v>
      </c>
      <c r="C15" s="77">
        <f>IFERROR('Historical Financials'!C28/'Historical Financials'!C7,0)</f>
        <v>0.22571041948579162</v>
      </c>
      <c r="D15" s="77">
        <f>IFERROR('Historical Financials'!D28/'Historical Financials'!D7,0)</f>
        <v>0.19883261156091131</v>
      </c>
      <c r="E15" s="77">
        <f>IFERROR('Historical Financials'!E28/'Historical Financials'!E7,0)</f>
        <v>0.15481283422459893</v>
      </c>
      <c r="F15" s="77">
        <f>IFERROR('Historical Financials'!F28/'Historical Financials'!F7,0)</f>
        <v>0.14186584425597534</v>
      </c>
      <c r="G15" s="77">
        <f>IFERROR('Historical Financials'!G28/'Historical Financials'!G7,0)</f>
        <v>0.13</v>
      </c>
      <c r="H15" s="77">
        <f>IFERROR('Historical Financials'!H28/'Historical Financials'!H7,0)</f>
        <v>0.11999999999999998</v>
      </c>
      <c r="I15" s="77">
        <f>IFERROR('Historical Financials'!I28/'Historical Financials'!I7,0)</f>
        <v>0.112</v>
      </c>
      <c r="J15" s="77">
        <f>IFERROR('Historical Financials'!J28/'Historical Financials'!J7,0)</f>
        <v>0.105</v>
      </c>
      <c r="K15" s="77">
        <f>IFERROR('Historical Financials'!K28/'Historical Financials'!K7,0)</f>
        <v>9.8000000000000004E-2</v>
      </c>
    </row>
    <row r="16" spans="2:26" x14ac:dyDescent="0.2">
      <c r="B16" s="76" t="s">
        <v>114</v>
      </c>
      <c r="C16" s="77">
        <f>IFERROR(-'Historical Financials'!C33/'Historical Financials'!C7,0)</f>
        <v>2.0297699594046009E-2</v>
      </c>
      <c r="D16" s="77">
        <f>IFERROR(-'Historical Financials'!D33/'Historical Financials'!D7,0)</f>
        <v>1.7510826586330259E-2</v>
      </c>
      <c r="E16" s="77">
        <f>IFERROR(-'Historical Financials'!E33/'Historical Financials'!E7,0)</f>
        <v>1.6176470588235292E-2</v>
      </c>
      <c r="F16" s="77">
        <f>IFERROR(-'Historical Financials'!F33/'Historical Financials'!F7,0)</f>
        <v>3.5370084811102549E-2</v>
      </c>
      <c r="G16" s="77">
        <f>IFERROR(-'Historical Financials'!G33/'Historical Financials'!G7,0)</f>
        <v>3.4000000000000002E-2</v>
      </c>
      <c r="H16" s="77">
        <f>IFERROR(-'Historical Financials'!H33/'Historical Financials'!H7,0)</f>
        <v>3.2000000000000001E-2</v>
      </c>
      <c r="I16" s="77">
        <f>IFERROR(-'Historical Financials'!I33/'Historical Financials'!I7,0)</f>
        <v>2.9000000000000001E-2</v>
      </c>
      <c r="J16" s="77">
        <f>IFERROR(-'Historical Financials'!J33/'Historical Financials'!J7,0)</f>
        <v>2.5999999999999999E-2</v>
      </c>
      <c r="K16" s="77">
        <f>IFERROR(-'Historical Financials'!K33/'Historical Financials'!K7,0)</f>
        <v>2.4E-2</v>
      </c>
    </row>
    <row r="17" spans="2:11" x14ac:dyDescent="0.2">
      <c r="B17" s="72" t="s">
        <v>105</v>
      </c>
      <c r="C17" s="77">
        <f>IFERROR('Historical Financials'!C41/'Historical Financials'!B41-1,0)</f>
        <v>0</v>
      </c>
      <c r="D17" s="77">
        <f>IFERROR('Historical Financials'!D41/'Historical Financials'!C41-1,0)</f>
        <v>0.4780219780219781</v>
      </c>
      <c r="E17" s="77">
        <f>IFERROR('Historical Financials'!E41/'Historical Financials'!D41-1,0)</f>
        <v>0.50557620817843874</v>
      </c>
      <c r="F17" s="77">
        <f>IFERROR('Historical Financials'!F41/'Historical Financials'!E41-1,0)</f>
        <v>0.30123456790123471</v>
      </c>
      <c r="G17" s="77">
        <f>IFERROR('Historical Financials'!G41/'Historical Financials'!F41-1,0)</f>
        <v>0.19999999999999996</v>
      </c>
      <c r="H17" s="77">
        <f>IFERROR('Historical Financials'!H41/'Historical Financials'!G41-1,0)</f>
        <v>0.15999999999999992</v>
      </c>
      <c r="I17" s="77">
        <f>IFERROR('Historical Financials'!I41/'Historical Financials'!H41-1,0)</f>
        <v>0.14000000000000012</v>
      </c>
      <c r="J17" s="77">
        <f>IFERROR('Historical Financials'!J41/'Historical Financials'!I41-1,0)</f>
        <v>0.12000000000000011</v>
      </c>
      <c r="K17" s="77">
        <f>IFERROR('Historical Financials'!K41/'Historical Financials'!J41-1,0)</f>
        <v>0.10000000000000009</v>
      </c>
    </row>
    <row r="18" spans="2:11" x14ac:dyDescent="0.2">
      <c r="B18" s="76" t="s">
        <v>106</v>
      </c>
      <c r="C18" s="77">
        <f>IFERROR('Historical Financials'!C43/'Historical Financials'!B43-1,0)</f>
        <v>0</v>
      </c>
      <c r="D18" s="77">
        <f>IFERROR('Historical Financials'!D43/'Historical Financials'!C43-1,0)</f>
        <v>0.45833333333333348</v>
      </c>
      <c r="E18" s="77">
        <f>IFERROR('Historical Financials'!E43/'Historical Financials'!D43-1,0)</f>
        <v>0.35714285714285721</v>
      </c>
      <c r="F18" s="77">
        <f>IFERROR('Historical Financials'!F43/'Historical Financials'!E43-1,0)</f>
        <v>0.28421052631578947</v>
      </c>
      <c r="G18" s="77">
        <f>IFERROR('Historical Financials'!G43/'Historical Financials'!F43-1,0)</f>
        <v>0.17999999999999994</v>
      </c>
      <c r="H18" s="77">
        <f>IFERROR('Historical Financials'!H43/'Historical Financials'!G43-1,0)</f>
        <v>0.14999999999999991</v>
      </c>
      <c r="I18" s="77">
        <f>IFERROR('Historical Financials'!I43/'Historical Financials'!H43-1,0)</f>
        <v>0.12999999999999989</v>
      </c>
      <c r="J18" s="77">
        <f>IFERROR('Historical Financials'!J43/'Historical Financials'!I43-1,0)</f>
        <v>0.1100000000000001</v>
      </c>
      <c r="K18" s="77">
        <f>IFERROR('Historical Financials'!K43/'Historical Financials'!J43-1,0)</f>
        <v>9.000000000000008E-2</v>
      </c>
    </row>
    <row r="19" spans="2:11" x14ac:dyDescent="0.2">
      <c r="B19" s="76" t="s">
        <v>315</v>
      </c>
      <c r="C19" s="73">
        <f>IFERROR('Historical Financials'!C7*1000000/('Historical Financials'!C42*1000000),0)</f>
        <v>6.4260869565217389</v>
      </c>
      <c r="D19" s="73">
        <f>IFERROR('Historical Financials'!D7*1000000/('Historical Financials'!D42*1000000),0)</f>
        <v>6.3910950661853185</v>
      </c>
      <c r="E19" s="73">
        <f>IFERROR('Historical Financials'!E7*1000000/('Historical Financials'!E42*1000000),0)</f>
        <v>6.4095972579263067</v>
      </c>
      <c r="F19" s="73">
        <f>IFERROR('Historical Financials'!F7*1000000/('Historical Financials'!F42*1000000),0)</f>
        <v>7.7956423741547702</v>
      </c>
      <c r="G19" s="73">
        <f>IFERROR('Historical Financials'!G7*1000000/('Historical Financials'!G42*1000000),0)</f>
        <v>7.801856226361509</v>
      </c>
      <c r="H19" s="73">
        <f>IFERROR('Historical Financials'!H7*1000000/('Historical Financials'!H42*1000000),0)</f>
        <v>7.8645278770826765</v>
      </c>
      <c r="I19" s="73">
        <f>IFERROR('Historical Financials'!I7*1000000/('Historical Financials'!I42*1000000),0)</f>
        <v>7.9981723168936316</v>
      </c>
      <c r="J19" s="73">
        <f>IFERROR('Historical Financials'!J7*1000000/('Historical Financials'!J42*1000000),0)</f>
        <v>8.1721640345923987</v>
      </c>
      <c r="K19" s="73">
        <f>IFERROR('Historical Financials'!K7*1000000/('Historical Financials'!K42*1000000),0)</f>
        <v>8.4278829403958735</v>
      </c>
    </row>
    <row r="21" spans="2:11" ht="17" customHeight="1" thickBot="1" x14ac:dyDescent="0.25">
      <c r="B21" s="143" t="s">
        <v>316</v>
      </c>
      <c r="C21" s="139"/>
      <c r="D21" s="139"/>
      <c r="E21" s="139"/>
      <c r="F21" s="139"/>
      <c r="G21" s="139"/>
      <c r="H21" s="139"/>
      <c r="I21" s="139"/>
      <c r="J21" s="139"/>
      <c r="K21" s="139"/>
    </row>
    <row r="22" spans="2:11" ht="16" customHeight="1" thickTop="1" x14ac:dyDescent="0.2">
      <c r="B22" s="39"/>
      <c r="K22" s="39"/>
    </row>
    <row r="23" spans="2:11" x14ac:dyDescent="0.2">
      <c r="B23" s="76" t="s">
        <v>317</v>
      </c>
      <c r="C23" s="101">
        <f>Assumptions!$D$51/'Historical Financials'!G7</f>
        <v>2.9340571341590533</v>
      </c>
      <c r="D23" s="144"/>
      <c r="K23" s="39"/>
    </row>
    <row r="24" spans="2:11" x14ac:dyDescent="0.2">
      <c r="B24" s="76" t="s">
        <v>318</v>
      </c>
      <c r="C24" s="101">
        <f>Assumptions!$D$51/'Historical Financials'!G30</f>
        <v>9.5571893620816102</v>
      </c>
      <c r="D24" s="144"/>
      <c r="K24" s="39"/>
    </row>
    <row r="25" spans="2:11" x14ac:dyDescent="0.2">
      <c r="B25" s="76" t="s">
        <v>319</v>
      </c>
      <c r="C25" s="77">
        <f>IFERROR('Historical Financials'!G35/Assumptions!$D$50,0)</f>
        <v>2.716134720088749E-2</v>
      </c>
      <c r="D25" s="144"/>
      <c r="K25" s="39"/>
    </row>
    <row r="26" spans="2:11" x14ac:dyDescent="0.2">
      <c r="B26" s="76" t="s">
        <v>320</v>
      </c>
      <c r="C26" s="77">
        <f>400/Assumptions!$D$50</f>
        <v>8.5338795016214372E-2</v>
      </c>
      <c r="D26" s="144"/>
      <c r="E26" s="39"/>
      <c r="F26" s="39"/>
      <c r="G26" s="39"/>
      <c r="H26" s="39"/>
      <c r="I26" s="39"/>
      <c r="J26" s="39"/>
      <c r="K26" s="39"/>
    </row>
  </sheetData>
  <printOptions horizontalCentered="1"/>
  <pageMargins left="0.25" right="0.25" top="0.375" bottom="0.375" header="0.125" footer="0.125"/>
  <pageSetup scale="93" orientation="landscape" horizontalDpi="0" verticalDpi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BD5E1"/>
    <pageSetUpPr fitToPage="1"/>
  </sheetPr>
  <dimension ref="B2:Z24"/>
  <sheetViews>
    <sheetView showGridLines="0" zoomScaleNormal="100" workbookViewId="0">
      <pane xSplit="2" ySplit="6" topLeftCell="C7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4" customWidth="1"/>
    <col min="3" max="14" width="10" customWidth="1"/>
    <col min="15" max="15" width="9.7109375" customWidth="1"/>
  </cols>
  <sheetData>
    <row r="2" spans="2:26" ht="21" customHeight="1" x14ac:dyDescent="0.2">
      <c r="B2" s="38" t="s">
        <v>321</v>
      </c>
      <c r="C2" s="39"/>
      <c r="D2" s="39"/>
      <c r="E2" s="39"/>
      <c r="F2" s="39"/>
      <c r="G2" s="39"/>
      <c r="H2" s="39"/>
      <c r="I2" s="39"/>
      <c r="J2" s="39"/>
      <c r="K2" s="39"/>
      <c r="L2" s="38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x14ac:dyDescent="0.2">
      <c r="B3" s="84" t="s">
        <v>322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</row>
    <row r="4" spans="2:26" x14ac:dyDescent="0.2">
      <c r="B4" s="146"/>
    </row>
    <row r="5" spans="2:26" ht="16" customHeight="1" thickBot="1" x14ac:dyDescent="0.25">
      <c r="C5" s="147" t="s">
        <v>24</v>
      </c>
      <c r="D5" s="148"/>
      <c r="E5" s="148"/>
      <c r="F5" s="148"/>
      <c r="G5" s="147" t="s">
        <v>25</v>
      </c>
      <c r="H5" s="148"/>
      <c r="I5" s="148"/>
      <c r="J5" s="148"/>
      <c r="K5" s="149" t="s">
        <v>26</v>
      </c>
      <c r="L5" s="150"/>
      <c r="M5" s="150"/>
      <c r="N5" s="150"/>
      <c r="O5" s="149" t="s">
        <v>27</v>
      </c>
      <c r="P5" s="150"/>
      <c r="Q5" s="150"/>
      <c r="R5" s="150"/>
      <c r="S5" s="147" t="s">
        <v>28</v>
      </c>
      <c r="T5" s="148"/>
      <c r="U5" s="148"/>
      <c r="V5" s="148"/>
    </row>
    <row r="6" spans="2:26" ht="16" customHeight="1" thickTop="1" x14ac:dyDescent="0.2">
      <c r="C6" s="50" t="s">
        <v>323</v>
      </c>
      <c r="D6" s="50" t="s">
        <v>324</v>
      </c>
      <c r="E6" s="50" t="s">
        <v>325</v>
      </c>
      <c r="F6" s="50" t="s">
        <v>326</v>
      </c>
      <c r="G6" s="50" t="s">
        <v>323</v>
      </c>
      <c r="H6" s="50" t="s">
        <v>324</v>
      </c>
      <c r="I6" s="50" t="s">
        <v>325</v>
      </c>
      <c r="J6" s="50" t="s">
        <v>326</v>
      </c>
      <c r="K6" s="50" t="s">
        <v>323</v>
      </c>
      <c r="L6" s="50" t="s">
        <v>324</v>
      </c>
      <c r="M6" s="50" t="s">
        <v>325</v>
      </c>
      <c r="N6" s="50" t="s">
        <v>326</v>
      </c>
      <c r="O6" s="50" t="s">
        <v>323</v>
      </c>
      <c r="P6" s="50" t="s">
        <v>324</v>
      </c>
      <c r="Q6" s="50" t="s">
        <v>325</v>
      </c>
      <c r="R6" s="50" t="s">
        <v>326</v>
      </c>
      <c r="S6" s="50" t="s">
        <v>323</v>
      </c>
      <c r="T6" s="50" t="s">
        <v>324</v>
      </c>
      <c r="U6" s="50" t="s">
        <v>325</v>
      </c>
      <c r="V6" s="50" t="s">
        <v>326</v>
      </c>
    </row>
    <row r="8" spans="2:26" x14ac:dyDescent="0.2">
      <c r="B8" s="72" t="s">
        <v>327</v>
      </c>
      <c r="C8" s="88">
        <v>0.24</v>
      </c>
      <c r="D8" s="88">
        <v>0.24</v>
      </c>
      <c r="E8" s="88">
        <v>0.25</v>
      </c>
      <c r="F8" s="88">
        <v>0.27</v>
      </c>
      <c r="G8" s="88">
        <v>0.24</v>
      </c>
      <c r="H8" s="88">
        <v>0.24</v>
      </c>
      <c r="I8" s="88">
        <v>0.25</v>
      </c>
      <c r="J8" s="88">
        <v>0.27</v>
      </c>
      <c r="K8" s="88">
        <v>0.24</v>
      </c>
      <c r="L8" s="88">
        <v>0.24</v>
      </c>
      <c r="M8" s="88">
        <v>0.25</v>
      </c>
      <c r="N8" s="88">
        <v>0.27</v>
      </c>
      <c r="O8" s="88">
        <v>0.24</v>
      </c>
      <c r="P8" s="88">
        <v>0.24</v>
      </c>
      <c r="Q8" s="88">
        <v>0.25</v>
      </c>
      <c r="R8" s="88">
        <v>0.27</v>
      </c>
      <c r="S8" s="88">
        <v>0.24</v>
      </c>
      <c r="T8" s="88">
        <v>0.24</v>
      </c>
      <c r="U8" s="88">
        <v>0.25</v>
      </c>
      <c r="V8" s="88">
        <v>0.27</v>
      </c>
    </row>
    <row r="9" spans="2:26" x14ac:dyDescent="0.2">
      <c r="B9" s="76" t="s">
        <v>328</v>
      </c>
      <c r="C9" s="88">
        <v>-0.02</v>
      </c>
      <c r="D9" s="88">
        <v>-0.01</v>
      </c>
      <c r="E9" s="88">
        <v>0</v>
      </c>
      <c r="F9" s="88">
        <v>0.03</v>
      </c>
      <c r="G9" s="88">
        <v>-0.02</v>
      </c>
      <c r="H9" s="88">
        <v>-0.01</v>
      </c>
      <c r="I9" s="88">
        <v>0</v>
      </c>
      <c r="J9" s="88">
        <v>0.03</v>
      </c>
      <c r="K9" s="88">
        <v>-0.02</v>
      </c>
      <c r="L9" s="88">
        <v>-0.01</v>
      </c>
      <c r="M9" s="88">
        <v>0</v>
      </c>
      <c r="N9" s="88">
        <v>0.03</v>
      </c>
      <c r="O9" s="88">
        <v>-0.02</v>
      </c>
      <c r="P9" s="88">
        <v>-0.01</v>
      </c>
      <c r="Q9" s="88">
        <v>0</v>
      </c>
      <c r="R9" s="88">
        <v>0.03</v>
      </c>
      <c r="S9" s="88">
        <v>-0.02</v>
      </c>
      <c r="T9" s="88">
        <v>-0.01</v>
      </c>
      <c r="U9" s="88">
        <v>0</v>
      </c>
      <c r="V9" s="88">
        <v>0.03</v>
      </c>
    </row>
    <row r="11" spans="2:26" x14ac:dyDescent="0.2">
      <c r="B11" s="72" t="s">
        <v>30</v>
      </c>
      <c r="C11" s="97">
        <f>'Historical Financials'!G7*C8</f>
        <v>290.11295999999993</v>
      </c>
      <c r="D11" s="97">
        <f>'Historical Financials'!G7*D8</f>
        <v>290.11295999999993</v>
      </c>
      <c r="E11" s="97">
        <f>'Historical Financials'!G7*E8</f>
        <v>302.20099999999996</v>
      </c>
      <c r="F11" s="97">
        <f>'Historical Financials'!G7*F8</f>
        <v>326.37707999999998</v>
      </c>
      <c r="G11" s="97">
        <f>'Historical Financials'!H7*G8</f>
        <v>335.08046879999995</v>
      </c>
      <c r="H11" s="97">
        <f>'Historical Financials'!H7*H8</f>
        <v>335.08046879999995</v>
      </c>
      <c r="I11" s="97">
        <f>'Historical Financials'!H7*I8</f>
        <v>349.04215499999998</v>
      </c>
      <c r="J11" s="97">
        <f>'Historical Financials'!H7*J8</f>
        <v>376.96552739999998</v>
      </c>
      <c r="K11" s="97">
        <f>'Historical Financials'!I7*K8</f>
        <v>383.66713677600001</v>
      </c>
      <c r="L11" s="97">
        <f>'Historical Financials'!I7*L8</f>
        <v>383.66713677600001</v>
      </c>
      <c r="M11" s="97">
        <f>'Historical Financials'!I7*M8</f>
        <v>399.65326747500001</v>
      </c>
      <c r="N11" s="97">
        <f>'Historical Financials'!I7*N8</f>
        <v>431.62552887300001</v>
      </c>
      <c r="O11" s="97">
        <f>'Historical Financials'!J7*O8</f>
        <v>433.54386455687995</v>
      </c>
      <c r="P11" s="97">
        <f>'Historical Financials'!J7*P8</f>
        <v>433.54386455687995</v>
      </c>
      <c r="Q11" s="97">
        <f>'Historical Financials'!J7*Q8</f>
        <v>451.60819224674998</v>
      </c>
      <c r="R11" s="97">
        <f>'Historical Financials'!J7*R8</f>
        <v>487.73684762649003</v>
      </c>
      <c r="S11" s="97">
        <f>'Historical Financials'!K7*S8</f>
        <v>485.56912830370561</v>
      </c>
      <c r="T11" s="97">
        <f>'Historical Financials'!K7*T8</f>
        <v>485.56912830370561</v>
      </c>
      <c r="U11" s="97">
        <f>'Historical Financials'!K7*U8</f>
        <v>505.80117531636</v>
      </c>
      <c r="V11" s="97">
        <f>'Historical Financials'!K7*V8</f>
        <v>546.26526934166884</v>
      </c>
    </row>
    <row r="12" spans="2:26" x14ac:dyDescent="0.2">
      <c r="B12" s="76" t="s">
        <v>32</v>
      </c>
      <c r="C12" s="77">
        <f>'Historical Financials'!G31+C9-SUMPRODUCT($C$8:$F$8,$C$9:$F$9)</f>
        <v>0.28609999999999985</v>
      </c>
      <c r="D12" s="77">
        <f>'Historical Financials'!G31+D9-SUMPRODUCT($C$8:$F$8,$C$9:$F$9)</f>
        <v>0.29609999999999986</v>
      </c>
      <c r="E12" s="77">
        <f>'Historical Financials'!G31+E9-SUMPRODUCT($C$8:$F$8,$C$9:$F$9)</f>
        <v>0.30609999999999987</v>
      </c>
      <c r="F12" s="77">
        <f>'Historical Financials'!G31+F9-SUMPRODUCT($C$8:$F$8,$C$9:$F$9)</f>
        <v>0.33609999999999984</v>
      </c>
      <c r="G12" s="77">
        <f>'Historical Financials'!H31+G9-SUMPRODUCT($G$8:$J$8,$G$9:$J$9)</f>
        <v>0.31009999999999999</v>
      </c>
      <c r="H12" s="77">
        <f>'Historical Financials'!H31+H9-SUMPRODUCT($G$8:$J$8,$G$9:$J$9)</f>
        <v>0.3201</v>
      </c>
      <c r="I12" s="77">
        <f>'Historical Financials'!H31+I9-SUMPRODUCT($G$8:$J$8,$G$9:$J$9)</f>
        <v>0.3301</v>
      </c>
      <c r="J12" s="77">
        <f>'Historical Financials'!H31+J9-SUMPRODUCT($G$8:$J$8,$G$9:$J$9)</f>
        <v>0.36009999999999998</v>
      </c>
      <c r="K12" s="77">
        <f>'Historical Financials'!I31+K9-SUMPRODUCT($K$8:$N$8,$K$9:$N$9)</f>
        <v>0.33409999999999995</v>
      </c>
      <c r="L12" s="77">
        <f>'Historical Financials'!I31+L9-SUMPRODUCT($K$8:$N$8,$K$9:$N$9)</f>
        <v>0.34409999999999996</v>
      </c>
      <c r="M12" s="77">
        <f>'Historical Financials'!I31+M9-SUMPRODUCT($K$8:$N$8,$K$9:$N$9)</f>
        <v>0.35409999999999997</v>
      </c>
      <c r="N12" s="77">
        <f>'Historical Financials'!I31+N9-SUMPRODUCT($K$8:$N$8,$K$9:$N$9)</f>
        <v>0.3841</v>
      </c>
      <c r="O12" s="77">
        <f>'Historical Financials'!J31+O9-SUMPRODUCT($O$8:$R$8,$O$9:$R$9)</f>
        <v>0.35909999999999992</v>
      </c>
      <c r="P12" s="77">
        <f>'Historical Financials'!J31+P9-SUMPRODUCT($O$8:$R$8,$O$9:$R$9)</f>
        <v>0.36909999999999993</v>
      </c>
      <c r="Q12" s="77">
        <f>'Historical Financials'!J31+Q9-SUMPRODUCT($O$8:$R$8,$O$9:$R$9)</f>
        <v>0.37909999999999994</v>
      </c>
      <c r="R12" s="77">
        <f>'Historical Financials'!J31+R9-SUMPRODUCT($O$8:$R$8,$O$9:$R$9)</f>
        <v>0.40909999999999991</v>
      </c>
      <c r="S12" s="77">
        <f>'Historical Financials'!K31+S9-SUMPRODUCT($S$8:$V$8,$S$9:$V$9)</f>
        <v>0.38509999999999994</v>
      </c>
      <c r="T12" s="77">
        <f>'Historical Financials'!K31+T9-SUMPRODUCT($S$8:$V$8,$S$9:$V$9)</f>
        <v>0.39509999999999995</v>
      </c>
      <c r="U12" s="77">
        <f>'Historical Financials'!K31+U9-SUMPRODUCT($S$8:$V$8,$S$9:$V$9)</f>
        <v>0.40509999999999996</v>
      </c>
      <c r="V12" s="77">
        <f>'Historical Financials'!K31+V9-SUMPRODUCT($S$8:$V$8,$S$9:$V$9)</f>
        <v>0.43509999999999993</v>
      </c>
    </row>
    <row r="13" spans="2:26" x14ac:dyDescent="0.2">
      <c r="B13" s="76" t="s">
        <v>329</v>
      </c>
      <c r="C13" s="97">
        <f t="shared" ref="C13:V13" si="0">C11*C12</f>
        <v>83.001317855999943</v>
      </c>
      <c r="D13" s="97">
        <f t="shared" si="0"/>
        <v>85.902447455999933</v>
      </c>
      <c r="E13" s="97">
        <f t="shared" si="0"/>
        <v>92.503726099999952</v>
      </c>
      <c r="F13" s="97">
        <f t="shared" si="0"/>
        <v>109.69533658799995</v>
      </c>
      <c r="G13" s="97">
        <f t="shared" si="0"/>
        <v>103.90845337487998</v>
      </c>
      <c r="H13" s="97">
        <f t="shared" si="0"/>
        <v>107.25925806287998</v>
      </c>
      <c r="I13" s="97">
        <f t="shared" si="0"/>
        <v>115.21881536549999</v>
      </c>
      <c r="J13" s="97">
        <f t="shared" si="0"/>
        <v>135.74528641673999</v>
      </c>
      <c r="K13" s="97">
        <f t="shared" si="0"/>
        <v>128.18319039686159</v>
      </c>
      <c r="L13" s="97">
        <f t="shared" si="0"/>
        <v>132.0198617646216</v>
      </c>
      <c r="M13" s="97">
        <f t="shared" si="0"/>
        <v>141.51722201289749</v>
      </c>
      <c r="N13" s="97">
        <f t="shared" si="0"/>
        <v>165.7873656401193</v>
      </c>
      <c r="O13" s="97">
        <f t="shared" si="0"/>
        <v>155.68560176237557</v>
      </c>
      <c r="P13" s="97">
        <f t="shared" si="0"/>
        <v>160.02104040794435</v>
      </c>
      <c r="Q13" s="97">
        <f t="shared" si="0"/>
        <v>171.20466568074289</v>
      </c>
      <c r="R13" s="97">
        <f t="shared" si="0"/>
        <v>199.53314436399702</v>
      </c>
      <c r="S13" s="97">
        <f t="shared" si="0"/>
        <v>186.99267130975701</v>
      </c>
      <c r="T13" s="97">
        <f t="shared" si="0"/>
        <v>191.84836259279407</v>
      </c>
      <c r="U13" s="97">
        <f t="shared" si="0"/>
        <v>204.90005612065741</v>
      </c>
      <c r="V13" s="97">
        <f t="shared" si="0"/>
        <v>237.68001869056008</v>
      </c>
    </row>
    <row r="14" spans="2:26" x14ac:dyDescent="0.2">
      <c r="B14" s="76" t="s">
        <v>31</v>
      </c>
      <c r="C14" s="97">
        <f>'Historical Financials'!G35*C8</f>
        <v>30.554559983999958</v>
      </c>
      <c r="D14" s="97">
        <f>'Historical Financials'!G35*D8</f>
        <v>30.554559983999958</v>
      </c>
      <c r="E14" s="97">
        <f>'Historical Financials'!G35*E8</f>
        <v>31.827666649999959</v>
      </c>
      <c r="F14" s="97">
        <f>'Historical Financials'!G35*F8</f>
        <v>34.373879981999956</v>
      </c>
      <c r="G14" s="97">
        <f>'Historical Financials'!H35*G8</f>
        <v>45.371926266240003</v>
      </c>
      <c r="H14" s="97">
        <f>'Historical Financials'!H35*H8</f>
        <v>45.371926266240003</v>
      </c>
      <c r="I14" s="97">
        <f>'Historical Financials'!H35*I8</f>
        <v>47.262423194000007</v>
      </c>
      <c r="J14" s="97">
        <f>'Historical Financials'!H35*J8</f>
        <v>51.043417049520009</v>
      </c>
      <c r="K14" s="97">
        <f>'Historical Financials'!I35*K8</f>
        <v>62.933590606304875</v>
      </c>
      <c r="L14" s="97">
        <f>'Historical Financials'!I35*L8</f>
        <v>62.933590606304875</v>
      </c>
      <c r="M14" s="97">
        <f>'Historical Financials'!I35*M8</f>
        <v>65.555823548234244</v>
      </c>
      <c r="N14" s="97">
        <f>'Historical Financials'!I35*N8</f>
        <v>70.800289432092981</v>
      </c>
      <c r="O14" s="97">
        <f>'Historical Financials'!J35*O8</f>
        <v>83.011756381402449</v>
      </c>
      <c r="P14" s="97">
        <f>'Historical Financials'!J35*P8</f>
        <v>83.011756381402449</v>
      </c>
      <c r="Q14" s="97">
        <f>'Historical Financials'!J35*Q8</f>
        <v>86.470579563960882</v>
      </c>
      <c r="R14" s="97">
        <f>'Historical Financials'!J35*R8</f>
        <v>93.388225929077763</v>
      </c>
      <c r="S14" s="97">
        <f>'Historical Financials'!K35*S8</f>
        <v>105.72920933721544</v>
      </c>
      <c r="T14" s="97">
        <f>'Historical Financials'!K35*T8</f>
        <v>105.72920933721544</v>
      </c>
      <c r="U14" s="97">
        <f>'Historical Financials'!K35*U8</f>
        <v>110.13459305959942</v>
      </c>
      <c r="V14" s="97">
        <f>'Historical Financials'!K35*V8</f>
        <v>118.94536050436739</v>
      </c>
    </row>
    <row r="16" spans="2:26" x14ac:dyDescent="0.2">
      <c r="B16" s="76" t="s">
        <v>330</v>
      </c>
      <c r="C16" s="97">
        <f>SUM(C11:F11)</f>
        <v>1208.8039999999999</v>
      </c>
      <c r="G16" s="97">
        <f>SUM(G11:J11)</f>
        <v>1396.1686199999999</v>
      </c>
      <c r="K16" s="97">
        <f>SUM(K11:N11)</f>
        <v>1598.6130699</v>
      </c>
      <c r="O16" s="97">
        <f>SUM(O11:R11)</f>
        <v>1806.4327689869999</v>
      </c>
      <c r="S16" s="97">
        <f>SUM(S11:V11)</f>
        <v>2023.2047012654402</v>
      </c>
    </row>
    <row r="17" spans="2:19" x14ac:dyDescent="0.2">
      <c r="B17" s="72" t="s">
        <v>331</v>
      </c>
      <c r="C17" s="52">
        <f>'Historical Financials'!G7</f>
        <v>1208.8039999999999</v>
      </c>
      <c r="G17" s="52">
        <f>'Historical Financials'!H7</f>
        <v>1396.1686199999999</v>
      </c>
      <c r="K17" s="52">
        <f>'Historical Financials'!I7</f>
        <v>1598.6130699</v>
      </c>
      <c r="O17" s="52">
        <f>'Historical Financials'!J7</f>
        <v>1806.4327689869999</v>
      </c>
      <c r="S17" s="52">
        <f>'Historical Financials'!K7</f>
        <v>2023.20470126544</v>
      </c>
    </row>
    <row r="18" spans="2:19" x14ac:dyDescent="0.2">
      <c r="B18" s="72" t="s">
        <v>332</v>
      </c>
      <c r="C18" s="97">
        <f>C16-C17</f>
        <v>0</v>
      </c>
      <c r="G18" s="97">
        <f>G16-G17</f>
        <v>0</v>
      </c>
      <c r="K18" s="97">
        <f>K16-K17</f>
        <v>0</v>
      </c>
      <c r="O18" s="97">
        <f>O16-O17</f>
        <v>0</v>
      </c>
      <c r="S18" s="97">
        <f>S16-S17</f>
        <v>0</v>
      </c>
    </row>
    <row r="19" spans="2:19" x14ac:dyDescent="0.2">
      <c r="B19" s="76" t="s">
        <v>333</v>
      </c>
      <c r="C19" s="97">
        <f>SUM(C13:F13)</f>
        <v>371.10282799999982</v>
      </c>
      <c r="G19" s="97">
        <f>SUM(G13:J13)</f>
        <v>462.13181321999997</v>
      </c>
      <c r="K19" s="97">
        <f>SUM(K13:N13)</f>
        <v>567.50763981449995</v>
      </c>
      <c r="O19" s="97">
        <f>SUM(O13:R13)</f>
        <v>686.44445221505987</v>
      </c>
      <c r="S19" s="97">
        <f>SUM(S13:V13)</f>
        <v>821.42110871376849</v>
      </c>
    </row>
    <row r="20" spans="2:19" x14ac:dyDescent="0.2">
      <c r="B20" s="72" t="s">
        <v>334</v>
      </c>
      <c r="C20" s="52">
        <f>'Historical Financials'!G30</f>
        <v>371.10282799999982</v>
      </c>
      <c r="G20" s="52">
        <f>'Historical Financials'!H30</f>
        <v>462.13181321999997</v>
      </c>
      <c r="K20" s="52">
        <f>'Historical Financials'!I30</f>
        <v>567.50763981449995</v>
      </c>
      <c r="O20" s="52">
        <f>'Historical Financials'!J30</f>
        <v>686.44445221505987</v>
      </c>
      <c r="S20" s="52">
        <f>'Historical Financials'!K30</f>
        <v>821.4211087137686</v>
      </c>
    </row>
    <row r="21" spans="2:19" x14ac:dyDescent="0.2">
      <c r="B21" s="72" t="s">
        <v>335</v>
      </c>
      <c r="C21" s="97">
        <f>C19-C20</f>
        <v>0</v>
      </c>
      <c r="G21" s="97">
        <f>G19-G20</f>
        <v>0</v>
      </c>
      <c r="K21" s="97">
        <f>K19-K20</f>
        <v>0</v>
      </c>
      <c r="O21" s="97">
        <f>O19-O20</f>
        <v>0</v>
      </c>
      <c r="S21" s="97">
        <f>S19-S20</f>
        <v>0</v>
      </c>
    </row>
    <row r="22" spans="2:19" x14ac:dyDescent="0.2">
      <c r="B22" s="76" t="s">
        <v>336</v>
      </c>
      <c r="C22" s="97">
        <f>SUM(C14:F14)</f>
        <v>127.31066659999982</v>
      </c>
      <c r="G22" s="97">
        <f>SUM(G14:J14)</f>
        <v>189.049692776</v>
      </c>
      <c r="K22" s="97">
        <f>SUM(K14:N14)</f>
        <v>262.22329419293698</v>
      </c>
      <c r="O22" s="97">
        <f>SUM(O14:R14)</f>
        <v>345.88231825584353</v>
      </c>
      <c r="S22" s="97">
        <f>SUM(S14:V14)</f>
        <v>440.5383722383977</v>
      </c>
    </row>
    <row r="23" spans="2:19" x14ac:dyDescent="0.2">
      <c r="B23" s="72" t="s">
        <v>337</v>
      </c>
      <c r="C23" s="52">
        <f>'Historical Financials'!G35</f>
        <v>127.31066659999983</v>
      </c>
      <c r="G23" s="52">
        <f>'Historical Financials'!H35</f>
        <v>189.04969277600003</v>
      </c>
      <c r="K23" s="52">
        <f>'Historical Financials'!I35</f>
        <v>262.22329419293698</v>
      </c>
      <c r="O23" s="52">
        <f>'Historical Financials'!J35</f>
        <v>345.88231825584353</v>
      </c>
      <c r="S23" s="52">
        <f>'Historical Financials'!K35</f>
        <v>440.5383722383977</v>
      </c>
    </row>
    <row r="24" spans="2:19" x14ac:dyDescent="0.2">
      <c r="B24" s="72" t="s">
        <v>335</v>
      </c>
      <c r="C24" s="97">
        <f>C22-C23</f>
        <v>0</v>
      </c>
      <c r="G24" s="97">
        <f>G22-G23</f>
        <v>0</v>
      </c>
      <c r="K24" s="97">
        <f>K22-K23</f>
        <v>0</v>
      </c>
      <c r="O24" s="97">
        <f>O22-O23</f>
        <v>0</v>
      </c>
      <c r="S24" s="97">
        <f>S22-S23</f>
        <v>0</v>
      </c>
    </row>
  </sheetData>
  <printOptions horizontalCentered="1"/>
  <pageMargins left="0.25" right="0.25" top="0.375" bottom="0.375" header="0.125" footer="0.125"/>
  <pageSetup scale="55" orientation="landscape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BD5E1"/>
    <pageSetUpPr fitToPage="1"/>
  </sheetPr>
  <dimension ref="B2:Z51"/>
  <sheetViews>
    <sheetView showGridLines="0" zoomScaleNormal="100" workbookViewId="0">
      <pane xSplit="2" ySplit="5" topLeftCell="C6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6" customWidth="1"/>
    <col min="3" max="11" width="11" customWidth="1"/>
    <col min="12" max="12" width="2" customWidth="1"/>
  </cols>
  <sheetData>
    <row r="2" spans="2:26" ht="21" customHeight="1" x14ac:dyDescent="0.2">
      <c r="B2" s="38" t="s">
        <v>338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ht="21" customHeight="1" x14ac:dyDescent="0.2">
      <c r="B3" s="151"/>
      <c r="C3" s="60"/>
      <c r="D3" s="60"/>
      <c r="E3" s="60"/>
      <c r="F3" s="60"/>
      <c r="G3" s="60"/>
      <c r="H3" s="60"/>
      <c r="I3" s="60"/>
      <c r="J3" s="60"/>
      <c r="K3" s="60"/>
    </row>
    <row r="4" spans="2:26" ht="17" customHeight="1" thickBot="1" x14ac:dyDescent="0.25">
      <c r="B4" s="152" t="s">
        <v>339</v>
      </c>
      <c r="C4" s="94"/>
      <c r="D4" s="94"/>
      <c r="E4" s="94"/>
      <c r="F4" s="94"/>
      <c r="G4" s="94"/>
      <c r="H4" s="94"/>
      <c r="I4" s="94"/>
      <c r="J4" s="94"/>
      <c r="K4" s="94"/>
    </row>
    <row r="5" spans="2:26" ht="16" customHeight="1" thickTop="1" x14ac:dyDescent="0.2">
      <c r="B5" s="69" t="s">
        <v>164</v>
      </c>
      <c r="C5" s="50" t="s">
        <v>309</v>
      </c>
      <c r="D5" s="50" t="s">
        <v>310</v>
      </c>
      <c r="E5" s="50" t="s">
        <v>311</v>
      </c>
      <c r="F5" s="50" t="s">
        <v>23</v>
      </c>
      <c r="G5" s="51" t="s">
        <v>24</v>
      </c>
      <c r="H5" s="51" t="s">
        <v>25</v>
      </c>
      <c r="I5" s="51" t="s">
        <v>26</v>
      </c>
      <c r="J5" s="51" t="s">
        <v>27</v>
      </c>
      <c r="K5" s="51" t="s">
        <v>28</v>
      </c>
    </row>
    <row r="7" spans="2:26" x14ac:dyDescent="0.2">
      <c r="B7" s="72" t="s">
        <v>165</v>
      </c>
      <c r="C7" s="96">
        <v>369.5</v>
      </c>
      <c r="D7" s="96">
        <v>531.1</v>
      </c>
      <c r="E7" s="96">
        <v>748</v>
      </c>
      <c r="F7" s="96">
        <v>1037.5999999999999</v>
      </c>
      <c r="G7" s="97">
        <f>F7*(1+INDEX(Assumptions!$D$9:$H$9,1,COLUMN()-COLUMN($G$7)+1))</f>
        <v>1208.8039999999999</v>
      </c>
      <c r="H7" s="97">
        <f>G7*(1+INDEX(Assumptions!$D$9:$H$9,1,COLUMN()-COLUMN($G$7)+1))</f>
        <v>1396.1686199999999</v>
      </c>
      <c r="I7" s="97">
        <f>H7*(1+INDEX(Assumptions!$D$9:$H$9,1,COLUMN()-COLUMN($G$7)+1))</f>
        <v>1598.6130699</v>
      </c>
      <c r="J7" s="97">
        <f>I7*(1+INDEX(Assumptions!$D$9:$H$9,1,COLUMN()-COLUMN($G$7)+1))</f>
        <v>1806.4327689869999</v>
      </c>
      <c r="K7" s="97">
        <f>J7*(1+INDEX(Assumptions!$D$9:$H$9,1,COLUMN()-COLUMN($G$7)+1))</f>
        <v>2023.20470126544</v>
      </c>
    </row>
    <row r="8" spans="2:26" x14ac:dyDescent="0.2">
      <c r="B8" s="76" t="s">
        <v>340</v>
      </c>
      <c r="C8" s="96">
        <v>256</v>
      </c>
      <c r="D8" s="96">
        <v>391.7</v>
      </c>
      <c r="E8" s="96">
        <v>568.20000000000005</v>
      </c>
      <c r="F8" s="96">
        <v>807.2</v>
      </c>
      <c r="G8" s="97">
        <f>G7*INDEX(Assumptions!$D$10:$H$10,1,COLUMN()-COLUMN($G$8)+1)</f>
        <v>942.86711999999989</v>
      </c>
      <c r="H8" s="97">
        <f>H7*INDEX(Assumptions!$D$10:$H$10,1,COLUMN()-COLUMN($G$8)+1)</f>
        <v>1095.9923667</v>
      </c>
      <c r="I8" s="97">
        <f>I7*INDEX(Assumptions!$D$10:$H$10,1,COLUMN()-COLUMN($G$8)+1)</f>
        <v>1262.9043252210001</v>
      </c>
      <c r="J8" s="97">
        <f>J7*INDEX(Assumptions!$D$10:$H$10,1,COLUMN()-COLUMN($G$8)+1)</f>
        <v>1436.1140513446651</v>
      </c>
      <c r="K8" s="97">
        <f>K7*INDEX(Assumptions!$D$10:$H$10,1,COLUMN()-COLUMN($G$8)+1)</f>
        <v>1618.5637610123522</v>
      </c>
    </row>
    <row r="9" spans="2:26" x14ac:dyDescent="0.2">
      <c r="B9" s="76" t="s">
        <v>341</v>
      </c>
      <c r="C9" s="96">
        <v>30.4</v>
      </c>
      <c r="D9" s="96">
        <v>42.4</v>
      </c>
      <c r="E9" s="96">
        <v>56.5</v>
      </c>
      <c r="F9" s="96">
        <v>72.8</v>
      </c>
      <c r="G9" s="97">
        <f>G7*INDEX(Assumptions!$D$11:$H$11,1,COLUMN()-COLUMN($G$9)+1)</f>
        <v>90.660299999999992</v>
      </c>
      <c r="H9" s="97">
        <f>H7*INDEX(Assumptions!$D$11:$H$11,1,COLUMN()-COLUMN($G$9)+1)</f>
        <v>100.52414063999998</v>
      </c>
      <c r="I9" s="97">
        <f>I7*INDEX(Assumptions!$D$11:$H$11,1,COLUMN()-COLUMN($G$9)+1)</f>
        <v>111.90291489300002</v>
      </c>
      <c r="J9" s="97">
        <f>J7*INDEX(Assumptions!$D$11:$H$11,1,COLUMN()-COLUMN($G$9)+1)</f>
        <v>122.837428291116</v>
      </c>
      <c r="K9" s="97">
        <f>K7*INDEX(Assumptions!$D$11:$H$11,1,COLUMN()-COLUMN($G$9)+1)</f>
        <v>131.5083055822536</v>
      </c>
    </row>
    <row r="10" spans="2:26" x14ac:dyDescent="0.2">
      <c r="B10" s="76" t="s">
        <v>342</v>
      </c>
      <c r="C10" s="96">
        <v>83.1</v>
      </c>
      <c r="D10" s="96">
        <v>97</v>
      </c>
      <c r="E10" s="96">
        <v>123.3</v>
      </c>
      <c r="F10" s="96">
        <v>157.6</v>
      </c>
      <c r="G10" s="97">
        <f>G7-G8-G9</f>
        <v>175.27657999999997</v>
      </c>
      <c r="H10" s="97">
        <f>H7-H8-H9</f>
        <v>199.65211265999989</v>
      </c>
      <c r="I10" s="97">
        <f>I7-I8-I9</f>
        <v>223.80582978599989</v>
      </c>
      <c r="J10" s="97">
        <f>J7-J8-J9</f>
        <v>247.48128935121883</v>
      </c>
      <c r="K10" s="97">
        <f>K7-K8-K9</f>
        <v>273.13263467083425</v>
      </c>
    </row>
    <row r="11" spans="2:26" x14ac:dyDescent="0.2">
      <c r="B11" s="72" t="s">
        <v>343</v>
      </c>
      <c r="C11" s="96">
        <v>-99.4</v>
      </c>
      <c r="D11" s="96">
        <v>-142.1</v>
      </c>
      <c r="E11" s="96">
        <v>-203.5</v>
      </c>
      <c r="F11" s="96">
        <v>-288.10000000000002</v>
      </c>
      <c r="G11" s="97">
        <f>-G7*(1-INDEX(Assumptions!$D$15:$H$15,1,COLUMN()-COLUMN($G$11)+1))</f>
        <v>-362.64120000000003</v>
      </c>
      <c r="H11" s="97">
        <f>-H7*(1-INDEX(Assumptions!$D$15:$H$15,1,COLUMN()-COLUMN($G$11)+1))</f>
        <v>-404.88889980000005</v>
      </c>
      <c r="I11" s="97">
        <f>-I7*(1-INDEX(Assumptions!$D$15:$H$15,1,COLUMN()-COLUMN($G$11)+1))</f>
        <v>-447.61165957200006</v>
      </c>
      <c r="J11" s="97">
        <f>-J7*(1-INDEX(Assumptions!$D$15:$H$15,1,COLUMN()-COLUMN($G$11)+1))</f>
        <v>-487.73684762649003</v>
      </c>
      <c r="K11" s="97">
        <f>-K7*(1-INDEX(Assumptions!$D$15:$H$15,1,COLUMN()-COLUMN($G$11)+1))</f>
        <v>-526.03322232901439</v>
      </c>
    </row>
    <row r="12" spans="2:26" x14ac:dyDescent="0.2">
      <c r="B12" s="76" t="s">
        <v>344</v>
      </c>
      <c r="C12" s="97">
        <f t="shared" ref="C12:K12" si="0">C7+C11</f>
        <v>270.10000000000002</v>
      </c>
      <c r="D12" s="97">
        <f t="shared" si="0"/>
        <v>389</v>
      </c>
      <c r="E12" s="97">
        <f t="shared" si="0"/>
        <v>544.5</v>
      </c>
      <c r="F12" s="97">
        <f t="shared" si="0"/>
        <v>749.49999999999989</v>
      </c>
      <c r="G12" s="97">
        <f t="shared" si="0"/>
        <v>846.16279999999983</v>
      </c>
      <c r="H12" s="97">
        <f t="shared" si="0"/>
        <v>991.27972019999993</v>
      </c>
      <c r="I12" s="97">
        <f t="shared" si="0"/>
        <v>1151.001410328</v>
      </c>
      <c r="J12" s="97">
        <f t="shared" si="0"/>
        <v>1318.6959213605098</v>
      </c>
      <c r="K12" s="97">
        <f t="shared" si="0"/>
        <v>1497.1714789364255</v>
      </c>
    </row>
    <row r="13" spans="2:26" x14ac:dyDescent="0.2">
      <c r="B13" s="76" t="s">
        <v>107</v>
      </c>
      <c r="C13" s="77">
        <f t="shared" ref="C13:K13" si="1">IFERROR(C12/C7,0)</f>
        <v>0.73098782138024365</v>
      </c>
      <c r="D13" s="77">
        <f t="shared" si="1"/>
        <v>0.7324421012991903</v>
      </c>
      <c r="E13" s="77">
        <f t="shared" si="1"/>
        <v>0.7279411764705882</v>
      </c>
      <c r="F13" s="77">
        <f t="shared" si="1"/>
        <v>0.72234001542020043</v>
      </c>
      <c r="G13" s="77">
        <f t="shared" si="1"/>
        <v>0.7</v>
      </c>
      <c r="H13" s="77">
        <f t="shared" si="1"/>
        <v>0.71</v>
      </c>
      <c r="I13" s="77">
        <f t="shared" si="1"/>
        <v>0.72</v>
      </c>
      <c r="J13" s="77">
        <f t="shared" si="1"/>
        <v>0.73</v>
      </c>
      <c r="K13" s="77">
        <f t="shared" si="1"/>
        <v>0.74</v>
      </c>
    </row>
    <row r="15" spans="2:26" x14ac:dyDescent="0.2">
      <c r="B15" s="72" t="s">
        <v>345</v>
      </c>
      <c r="C15" s="96">
        <v>-150.30000000000001</v>
      </c>
      <c r="D15" s="96">
        <v>-194.4</v>
      </c>
      <c r="E15" s="96">
        <v>-235.3</v>
      </c>
      <c r="F15" s="96">
        <v>-286.5</v>
      </c>
      <c r="G15" s="97">
        <f>-G7*INDEX(Assumptions!$D$16:$H$16,1,COLUMN()-COLUMN($G$15)+1)</f>
        <v>-302.20099999999996</v>
      </c>
      <c r="H15" s="97">
        <f>-H7*INDEX(Assumptions!$D$16:$H$16,1,COLUMN()-COLUMN($G$15)+1)</f>
        <v>-335.08046879999995</v>
      </c>
      <c r="I15" s="97">
        <f>-I7*INDEX(Assumptions!$D$16:$H$16,1,COLUMN()-COLUMN($G$15)+1)</f>
        <v>-367.68100607700001</v>
      </c>
      <c r="J15" s="97">
        <f>-J7*INDEX(Assumptions!$D$16:$H$16,1,COLUMN()-COLUMN($G$15)+1)</f>
        <v>-393.802343639166</v>
      </c>
      <c r="K15" s="97">
        <f>-K7*INDEX(Assumptions!$D$16:$H$16,1,COLUMN()-COLUMN($G$15)+1)</f>
        <v>-414.75696375941516</v>
      </c>
    </row>
    <row r="16" spans="2:26" x14ac:dyDescent="0.2">
      <c r="B16" s="76" t="s">
        <v>346</v>
      </c>
      <c r="C16" s="96">
        <v>-81.5</v>
      </c>
      <c r="D16" s="96">
        <v>-87.3</v>
      </c>
      <c r="E16" s="96">
        <v>-106.3</v>
      </c>
      <c r="F16" s="96">
        <v>-136.80000000000001</v>
      </c>
      <c r="G16" s="97">
        <f>-G7*INDEX(Assumptions!$D$17:$H$17,1,COLUMN()-COLUMN($G$16)+1)</f>
        <v>-157.14452</v>
      </c>
      <c r="H16" s="97">
        <f>-H7*INDEX(Assumptions!$D$17:$H$17,1,COLUMN()-COLUMN($G$16)+1)</f>
        <v>-170.33257164</v>
      </c>
      <c r="I16" s="97">
        <f>-I7*INDEX(Assumptions!$D$17:$H$17,1,COLUMN()-COLUMN($G$16)+1)</f>
        <v>-183.8405030385</v>
      </c>
      <c r="J16" s="97">
        <f>-J7*INDEX(Assumptions!$D$17:$H$17,1,COLUMN()-COLUMN($G$16)+1)</f>
        <v>-196.901171819583</v>
      </c>
      <c r="K16" s="97">
        <f>-K7*INDEX(Assumptions!$D$17:$H$17,1,COLUMN()-COLUMN($G$16)+1)</f>
        <v>-208.39008423034031</v>
      </c>
    </row>
    <row r="17" spans="2:11" x14ac:dyDescent="0.2">
      <c r="B17" s="76" t="s">
        <v>347</v>
      </c>
      <c r="C17" s="96">
        <v>-103.5</v>
      </c>
      <c r="D17" s="96">
        <v>-120.6</v>
      </c>
      <c r="E17" s="96">
        <v>-139.5</v>
      </c>
      <c r="F17" s="96">
        <v>-190.6</v>
      </c>
      <c r="G17" s="97">
        <f>-G7*INDEX(Assumptions!$D$18:$H$18,1,COLUMN()-COLUMN($G$17)+1)</f>
        <v>-199.45265999999998</v>
      </c>
      <c r="H17" s="97">
        <f>-H7*INDEX(Assumptions!$D$18:$H$18,1,COLUMN()-COLUMN($G$17)+1)</f>
        <v>-220.59464195999999</v>
      </c>
      <c r="I17" s="97">
        <f>-I7*INDEX(Assumptions!$D$18:$H$18,1,COLUMN()-COLUMN($G$17)+1)</f>
        <v>-242.9891866248</v>
      </c>
      <c r="J17" s="97">
        <f>-J7*INDEX(Assumptions!$D$18:$H$18,1,COLUMN()-COLUMN($G$17)+1)</f>
        <v>-265.54561704108897</v>
      </c>
      <c r="K17" s="97">
        <f>-K7*INDEX(Assumptions!$D$18:$H$18,1,COLUMN()-COLUMN($G$17)+1)</f>
        <v>-287.29506757969244</v>
      </c>
    </row>
    <row r="18" spans="2:11" x14ac:dyDescent="0.2">
      <c r="B18" s="76" t="s">
        <v>348</v>
      </c>
      <c r="C18" s="97">
        <f t="shared" ref="C18:K18" si="2">SUM(C15:C17)</f>
        <v>-335.3</v>
      </c>
      <c r="D18" s="97">
        <f t="shared" si="2"/>
        <v>-402.29999999999995</v>
      </c>
      <c r="E18" s="97">
        <f t="shared" si="2"/>
        <v>-481.1</v>
      </c>
      <c r="F18" s="97">
        <f t="shared" si="2"/>
        <v>-613.9</v>
      </c>
      <c r="G18" s="97">
        <f t="shared" si="2"/>
        <v>-658.79818</v>
      </c>
      <c r="H18" s="97">
        <f t="shared" si="2"/>
        <v>-726.00768239999991</v>
      </c>
      <c r="I18" s="97">
        <f t="shared" si="2"/>
        <v>-794.51069574030009</v>
      </c>
      <c r="J18" s="97">
        <f t="shared" si="2"/>
        <v>-856.24913249983797</v>
      </c>
      <c r="K18" s="97">
        <f t="shared" si="2"/>
        <v>-910.44211556944788</v>
      </c>
    </row>
    <row r="19" spans="2:11" x14ac:dyDescent="0.2">
      <c r="B19" s="76" t="s">
        <v>349</v>
      </c>
      <c r="C19" s="97">
        <f t="shared" ref="C19:K19" si="3">C12+C18</f>
        <v>-65.199999999999989</v>
      </c>
      <c r="D19" s="97">
        <f t="shared" si="3"/>
        <v>-13.299999999999955</v>
      </c>
      <c r="E19" s="97">
        <f t="shared" si="3"/>
        <v>63.399999999999977</v>
      </c>
      <c r="F19" s="97">
        <f t="shared" si="3"/>
        <v>135.59999999999991</v>
      </c>
      <c r="G19" s="97">
        <f t="shared" si="3"/>
        <v>187.36461999999983</v>
      </c>
      <c r="H19" s="97">
        <f t="shared" si="3"/>
        <v>265.27203780000002</v>
      </c>
      <c r="I19" s="97">
        <f t="shared" si="3"/>
        <v>356.49071458769993</v>
      </c>
      <c r="J19" s="97">
        <f t="shared" si="3"/>
        <v>462.44678886067186</v>
      </c>
      <c r="K19" s="97">
        <f t="shared" si="3"/>
        <v>586.72936336697762</v>
      </c>
    </row>
    <row r="20" spans="2:11" x14ac:dyDescent="0.2">
      <c r="B20" s="76" t="s">
        <v>313</v>
      </c>
      <c r="C20" s="77">
        <f t="shared" ref="C20:K20" si="4">IFERROR(C19/C7,0)</f>
        <v>-0.1764546684709066</v>
      </c>
      <c r="D20" s="77">
        <f t="shared" si="4"/>
        <v>-2.5042364903031359E-2</v>
      </c>
      <c r="E20" s="77">
        <f t="shared" si="4"/>
        <v>8.4759358288770029E-2</v>
      </c>
      <c r="F20" s="77">
        <f t="shared" si="4"/>
        <v>0.13068619892058589</v>
      </c>
      <c r="G20" s="77">
        <f t="shared" si="4"/>
        <v>0.15499999999999989</v>
      </c>
      <c r="H20" s="77">
        <f t="shared" si="4"/>
        <v>0.19000000000000003</v>
      </c>
      <c r="I20" s="77">
        <f t="shared" si="4"/>
        <v>0.22299999999999995</v>
      </c>
      <c r="J20" s="77">
        <f t="shared" si="4"/>
        <v>0.25599999999999995</v>
      </c>
      <c r="K20" s="77">
        <f t="shared" si="4"/>
        <v>0.29000000000000004</v>
      </c>
    </row>
    <row r="22" spans="2:11" x14ac:dyDescent="0.2">
      <c r="B22" s="72" t="s">
        <v>350</v>
      </c>
      <c r="C22" s="96">
        <v>8.3000000000000007</v>
      </c>
      <c r="D22" s="96">
        <v>23.3</v>
      </c>
      <c r="E22" s="96">
        <v>33.799999999999997</v>
      </c>
      <c r="F22" s="96">
        <v>30</v>
      </c>
      <c r="G22" s="97">
        <f>G7*INDEX(Assumptions!$D$24:$H$24,1,COLUMN()-COLUMN($G$22)+1)</f>
        <v>33.846511999999997</v>
      </c>
      <c r="H22" s="97">
        <f>H7*INDEX(Assumptions!$D$24:$H$24,1,COLUMN()-COLUMN($G$22)+1)</f>
        <v>36.300384119999997</v>
      </c>
      <c r="I22" s="97">
        <f>I7*INDEX(Assumptions!$D$24:$H$24,1,COLUMN()-COLUMN($G$22)+1)</f>
        <v>38.366713677600004</v>
      </c>
      <c r="J22" s="97">
        <f>J7*INDEX(Assumptions!$D$24:$H$24,1,COLUMN()-COLUMN($G$22)+1)</f>
        <v>41.547953686701</v>
      </c>
      <c r="K22" s="97">
        <f>K7*INDEX(Assumptions!$D$24:$H$24,1,COLUMN()-COLUMN($G$22)+1)</f>
        <v>44.51050342783968</v>
      </c>
    </row>
    <row r="23" spans="2:11" x14ac:dyDescent="0.2">
      <c r="B23" s="76" t="s">
        <v>351</v>
      </c>
      <c r="C23" s="97">
        <f t="shared" ref="C23:K23" si="5">C19+C22</f>
        <v>-56.899999999999991</v>
      </c>
      <c r="D23" s="97">
        <f t="shared" si="5"/>
        <v>10.000000000000046</v>
      </c>
      <c r="E23" s="97">
        <f t="shared" si="5"/>
        <v>97.199999999999974</v>
      </c>
      <c r="F23" s="97">
        <f t="shared" si="5"/>
        <v>165.59999999999991</v>
      </c>
      <c r="G23" s="97">
        <f t="shared" si="5"/>
        <v>221.21113199999982</v>
      </c>
      <c r="H23" s="97">
        <f t="shared" si="5"/>
        <v>301.57242192000001</v>
      </c>
      <c r="I23" s="97">
        <f t="shared" si="5"/>
        <v>394.85742826529992</v>
      </c>
      <c r="J23" s="97">
        <f t="shared" si="5"/>
        <v>503.99474254737288</v>
      </c>
      <c r="K23" s="97">
        <f t="shared" si="5"/>
        <v>631.23986679481732</v>
      </c>
    </row>
    <row r="24" spans="2:11" x14ac:dyDescent="0.2">
      <c r="B24" s="76" t="s">
        <v>352</v>
      </c>
      <c r="C24" s="96">
        <v>-2.7</v>
      </c>
      <c r="D24" s="96">
        <v>6.1</v>
      </c>
      <c r="E24" s="96">
        <v>-8.6</v>
      </c>
      <c r="F24" s="96">
        <v>248.5</v>
      </c>
      <c r="G24" s="97">
        <f>-MAX(0,G23*INDEX(Assumptions!$D$23:$H$23,1,COLUMN()-COLUMN($G$24)+1))</f>
        <v>-37.60589243999997</v>
      </c>
      <c r="H24" s="97">
        <f>-MAX(0,H23*INDEX(Assumptions!$D$23:$H$23,1,COLUMN()-COLUMN($G$24)+1))</f>
        <v>-54.283035945599998</v>
      </c>
      <c r="I24" s="97">
        <f>-MAX(0,I23*INDEX(Assumptions!$D$23:$H$23,1,COLUMN()-COLUMN($G$24)+1))</f>
        <v>-75.022911370406987</v>
      </c>
      <c r="J24" s="97">
        <f>-MAX(0,J23*INDEX(Assumptions!$D$23:$H$23,1,COLUMN()-COLUMN($G$24)+1))</f>
        <v>-100.79894850947458</v>
      </c>
      <c r="K24" s="97">
        <f>-MAX(0,K23*INDEX(Assumptions!$D$23:$H$23,1,COLUMN()-COLUMN($G$24)+1))</f>
        <v>-132.56037202691164</v>
      </c>
    </row>
    <row r="25" spans="2:11" x14ac:dyDescent="0.2">
      <c r="B25" s="76" t="s">
        <v>353</v>
      </c>
      <c r="C25" s="97">
        <f t="shared" ref="C25:K25" si="6">C23+C24</f>
        <v>-59.599999999999994</v>
      </c>
      <c r="D25" s="97">
        <f t="shared" si="6"/>
        <v>16.100000000000044</v>
      </c>
      <c r="E25" s="97">
        <f t="shared" si="6"/>
        <v>88.59999999999998</v>
      </c>
      <c r="F25" s="97">
        <f t="shared" si="6"/>
        <v>414.09999999999991</v>
      </c>
      <c r="G25" s="97">
        <f t="shared" si="6"/>
        <v>183.60523955999986</v>
      </c>
      <c r="H25" s="97">
        <f t="shared" si="6"/>
        <v>247.28938597440001</v>
      </c>
      <c r="I25" s="97">
        <f t="shared" si="6"/>
        <v>319.83451689489294</v>
      </c>
      <c r="J25" s="97">
        <f t="shared" si="6"/>
        <v>403.19579403789828</v>
      </c>
      <c r="K25" s="97">
        <f t="shared" si="6"/>
        <v>498.67949476790568</v>
      </c>
    </row>
    <row r="27" spans="2:11" x14ac:dyDescent="0.2">
      <c r="B27" s="76" t="s">
        <v>354</v>
      </c>
      <c r="C27" s="96">
        <v>9.3000000000000007</v>
      </c>
      <c r="D27" s="96">
        <v>11.2</v>
      </c>
      <c r="E27" s="96">
        <v>12.4</v>
      </c>
      <c r="F27" s="96">
        <v>22.8</v>
      </c>
      <c r="G27" s="97">
        <f>G7*INDEX(Assumptions!$D$19:$H$19,1,COLUMN()-COLUMN($G$27)+1)</f>
        <v>26.593687999999997</v>
      </c>
      <c r="H27" s="97">
        <f>H7*INDEX(Assumptions!$D$19:$H$19,1,COLUMN()-COLUMN($G$27)+1)</f>
        <v>29.319541019999999</v>
      </c>
      <c r="I27" s="97">
        <f>I7*INDEX(Assumptions!$D$19:$H$19,1,COLUMN()-COLUMN($G$27)+1)</f>
        <v>31.972261398000001</v>
      </c>
      <c r="J27" s="97">
        <f>J7*INDEX(Assumptions!$D$19:$H$19,1,COLUMN()-COLUMN($G$27)+1)</f>
        <v>34.322222610752995</v>
      </c>
      <c r="K27" s="97">
        <f>K7*INDEX(Assumptions!$D$19:$H$19,1,COLUMN()-COLUMN($G$27)+1)</f>
        <v>36.417684622777919</v>
      </c>
    </row>
    <row r="28" spans="2:11" x14ac:dyDescent="0.2">
      <c r="B28" s="76" t="s">
        <v>355</v>
      </c>
      <c r="C28" s="96">
        <v>83.4</v>
      </c>
      <c r="D28" s="96">
        <v>105.6</v>
      </c>
      <c r="E28" s="96">
        <v>115.8</v>
      </c>
      <c r="F28" s="96">
        <v>147.19999999999999</v>
      </c>
      <c r="G28" s="97">
        <f>G7*INDEX(Assumptions!$D$20:$H$20,1,COLUMN()-COLUMN($G$28)+1)</f>
        <v>157.14452</v>
      </c>
      <c r="H28" s="97">
        <f>H7*INDEX(Assumptions!$D$20:$H$20,1,COLUMN()-COLUMN($G$28)+1)</f>
        <v>167.54023439999997</v>
      </c>
      <c r="I28" s="97">
        <f>I7*INDEX(Assumptions!$D$20:$H$20,1,COLUMN()-COLUMN($G$28)+1)</f>
        <v>179.0446638288</v>
      </c>
      <c r="J28" s="97">
        <f>J7*INDEX(Assumptions!$D$20:$H$20,1,COLUMN()-COLUMN($G$28)+1)</f>
        <v>189.67544074363499</v>
      </c>
      <c r="K28" s="97">
        <f>K7*INDEX(Assumptions!$D$20:$H$20,1,COLUMN()-COLUMN($G$28)+1)</f>
        <v>198.27406072401314</v>
      </c>
    </row>
    <row r="29" spans="2:11" x14ac:dyDescent="0.2">
      <c r="B29" s="76" t="s">
        <v>356</v>
      </c>
      <c r="C29" s="97">
        <f t="shared" ref="C29:K29" si="7">C19+C27</f>
        <v>-55.899999999999991</v>
      </c>
      <c r="D29" s="97">
        <f t="shared" si="7"/>
        <v>-2.0999999999999552</v>
      </c>
      <c r="E29" s="97">
        <f t="shared" si="7"/>
        <v>75.799999999999983</v>
      </c>
      <c r="F29" s="97">
        <f t="shared" si="7"/>
        <v>158.39999999999992</v>
      </c>
      <c r="G29" s="97">
        <f t="shared" si="7"/>
        <v>213.95830799999982</v>
      </c>
      <c r="H29" s="97">
        <f t="shared" si="7"/>
        <v>294.59157882</v>
      </c>
      <c r="I29" s="97">
        <f t="shared" si="7"/>
        <v>388.46297598569993</v>
      </c>
      <c r="J29" s="97">
        <f t="shared" si="7"/>
        <v>496.76901147142485</v>
      </c>
      <c r="K29" s="97">
        <f t="shared" si="7"/>
        <v>623.14704798975549</v>
      </c>
    </row>
    <row r="30" spans="2:11" x14ac:dyDescent="0.2">
      <c r="B30" s="76" t="s">
        <v>357</v>
      </c>
      <c r="C30" s="97">
        <f t="shared" ref="C30:K30" si="8">C29+C28</f>
        <v>27.500000000000014</v>
      </c>
      <c r="D30" s="97">
        <f t="shared" si="8"/>
        <v>103.50000000000004</v>
      </c>
      <c r="E30" s="97">
        <f t="shared" si="8"/>
        <v>191.59999999999997</v>
      </c>
      <c r="F30" s="97">
        <f t="shared" si="8"/>
        <v>305.59999999999991</v>
      </c>
      <c r="G30" s="97">
        <f t="shared" si="8"/>
        <v>371.10282799999982</v>
      </c>
      <c r="H30" s="97">
        <f t="shared" si="8"/>
        <v>462.13181321999997</v>
      </c>
      <c r="I30" s="97">
        <f t="shared" si="8"/>
        <v>567.50763981449995</v>
      </c>
      <c r="J30" s="97">
        <f t="shared" si="8"/>
        <v>686.44445221505987</v>
      </c>
      <c r="K30" s="97">
        <f t="shared" si="8"/>
        <v>821.4211087137686</v>
      </c>
    </row>
    <row r="31" spans="2:11" x14ac:dyDescent="0.2">
      <c r="B31" s="76" t="s">
        <v>32</v>
      </c>
      <c r="C31" s="77">
        <f t="shared" ref="C31:K31" si="9">IFERROR(C30/C7,0)</f>
        <v>7.4424898511502066E-2</v>
      </c>
      <c r="D31" s="77">
        <f t="shared" si="9"/>
        <v>0.19487855394464326</v>
      </c>
      <c r="E31" s="77">
        <f t="shared" si="9"/>
        <v>0.25614973262032081</v>
      </c>
      <c r="F31" s="77">
        <f t="shared" si="9"/>
        <v>0.29452582883577483</v>
      </c>
      <c r="G31" s="77">
        <f t="shared" si="9"/>
        <v>0.30699999999999988</v>
      </c>
      <c r="H31" s="77">
        <f t="shared" si="9"/>
        <v>0.33100000000000002</v>
      </c>
      <c r="I31" s="77">
        <f t="shared" si="9"/>
        <v>0.35499999999999998</v>
      </c>
      <c r="J31" s="77">
        <f t="shared" si="9"/>
        <v>0.37999999999999995</v>
      </c>
      <c r="K31" s="77">
        <f t="shared" si="9"/>
        <v>0.40599999999999997</v>
      </c>
    </row>
    <row r="33" spans="2:11" x14ac:dyDescent="0.2">
      <c r="B33" s="72" t="s">
        <v>358</v>
      </c>
      <c r="C33" s="96">
        <v>-7.5</v>
      </c>
      <c r="D33" s="96">
        <v>-9.3000000000000007</v>
      </c>
      <c r="E33" s="96">
        <v>-12.1</v>
      </c>
      <c r="F33" s="96">
        <v>-36.700000000000003</v>
      </c>
      <c r="G33" s="97">
        <f>-G7*INDEX(Assumptions!$D$21:$H$21,1,COLUMN()-COLUMN($G$33)+1)</f>
        <v>-41.099336000000001</v>
      </c>
      <c r="H33" s="97">
        <f>-H7*INDEX(Assumptions!$D$21:$H$21,1,COLUMN()-COLUMN($G$33)+1)</f>
        <v>-44.677395839999996</v>
      </c>
      <c r="I33" s="97">
        <f>-I7*INDEX(Assumptions!$D$21:$H$21,1,COLUMN()-COLUMN($G$33)+1)</f>
        <v>-46.359779027100004</v>
      </c>
      <c r="J33" s="97">
        <f>-J7*INDEX(Assumptions!$D$21:$H$21,1,COLUMN()-COLUMN($G$33)+1)</f>
        <v>-46.967251993661996</v>
      </c>
      <c r="K33" s="97">
        <f>-K7*INDEX(Assumptions!$D$21:$H$21,1,COLUMN()-COLUMN($G$33)+1)</f>
        <v>-48.556912830370564</v>
      </c>
    </row>
    <row r="34" spans="2:11" x14ac:dyDescent="0.2">
      <c r="B34" s="76" t="s">
        <v>172</v>
      </c>
      <c r="C34" s="96">
        <v>18.5</v>
      </c>
      <c r="D34" s="96">
        <v>27.5</v>
      </c>
      <c r="E34" s="96">
        <v>63.5</v>
      </c>
      <c r="F34" s="96">
        <v>61.5</v>
      </c>
      <c r="G34" s="97">
        <f>-(G7-F7)*INDEX(Assumptions!$D$22:$H$22,1,COLUMN()-COLUMN($G$34)+1)</f>
        <v>-13.696319999999996</v>
      </c>
      <c r="H34" s="97">
        <f>-(H7-G7)*INDEX(Assumptions!$D$22:$H$22,1,COLUMN()-COLUMN($G$34)+1)</f>
        <v>-13.115523400000006</v>
      </c>
      <c r="I34" s="97">
        <f>-(I7-H7)*INDEX(Assumptions!$D$22:$H$22,1,COLUMN()-COLUMN($G$34)+1)</f>
        <v>-12.146666994000006</v>
      </c>
      <c r="J34" s="97">
        <f>-(J7-I7)*INDEX(Assumptions!$D$22:$H$22,1,COLUMN()-COLUMN($G$34)+1)</f>
        <v>-11.430083449784995</v>
      </c>
      <c r="K34" s="97">
        <f>-(K7-J7)*INDEX(Assumptions!$D$22:$H$22,1,COLUMN()-COLUMN($G$34)+1)</f>
        <v>-10.838596613922006</v>
      </c>
    </row>
    <row r="35" spans="2:11" x14ac:dyDescent="0.2">
      <c r="B35" s="76" t="s">
        <v>173</v>
      </c>
      <c r="C35" s="97">
        <f>C19*(1-Assumptions!$D$23)+C27+C33+C34</f>
        <v>-33.815999999999988</v>
      </c>
      <c r="D35" s="97">
        <f>D19*(1-Assumptions!$D$23)+D27+D33+D34</f>
        <v>18.361000000000036</v>
      </c>
      <c r="E35" s="97">
        <f>E19*(1-Assumptions!$D$23)+E27+E33+E34</f>
        <v>116.42199999999997</v>
      </c>
      <c r="F35" s="97">
        <f>F19*(1-Assumptions!$D$23)+F27+F33+F34</f>
        <v>160.14799999999991</v>
      </c>
      <c r="G35" s="97">
        <f>G19*(1-INDEX(Assumptions!$D$23:$H$23,1,COLUMN()-COLUMN($G$35)+1))+G27+G33+G34</f>
        <v>127.31066659999983</v>
      </c>
      <c r="H35" s="97">
        <f>H19*(1-INDEX(Assumptions!$D$23:$H$23,1,COLUMN()-COLUMN($G$35)+1))+H27+H33+H34</f>
        <v>189.04969277600003</v>
      </c>
      <c r="I35" s="97">
        <f>I19*(1-INDEX(Assumptions!$D$23:$H$23,1,COLUMN()-COLUMN($G$35)+1))+I27+I33+I34</f>
        <v>262.22329419293698</v>
      </c>
      <c r="J35" s="97">
        <f>J19*(1-INDEX(Assumptions!$D$23:$H$23,1,COLUMN()-COLUMN($G$35)+1))+J27+J33+J34</f>
        <v>345.88231825584353</v>
      </c>
      <c r="K35" s="97">
        <f>K19*(1-INDEX(Assumptions!$D$23:$H$23,1,COLUMN()-COLUMN($G$35)+1))+K27+K33+K34</f>
        <v>440.5383722383977</v>
      </c>
    </row>
    <row r="36" spans="2:11" x14ac:dyDescent="0.2">
      <c r="B36" s="76" t="s">
        <v>314</v>
      </c>
      <c r="C36" s="77">
        <f t="shared" ref="C36:K36" si="10">IFERROR(C35/C7,0)</f>
        <v>-9.1518267929634606E-2</v>
      </c>
      <c r="D36" s="77">
        <f t="shared" si="10"/>
        <v>3.4571643758237687E-2</v>
      </c>
      <c r="E36" s="77">
        <f t="shared" si="10"/>
        <v>0.15564438502673791</v>
      </c>
      <c r="F36" s="77">
        <f t="shared" si="10"/>
        <v>0.15434464148033916</v>
      </c>
      <c r="G36" s="77">
        <f t="shared" si="10"/>
        <v>0.10531952789699559</v>
      </c>
      <c r="H36" s="77">
        <f t="shared" si="10"/>
        <v>0.13540606060606064</v>
      </c>
      <c r="I36" s="77">
        <f t="shared" si="10"/>
        <v>0.16403174672489082</v>
      </c>
      <c r="J36" s="77">
        <f t="shared" si="10"/>
        <v>0.19147256637168139</v>
      </c>
      <c r="K36" s="77">
        <f t="shared" si="10"/>
        <v>0.21774285714285715</v>
      </c>
    </row>
    <row r="38" spans="2:11" x14ac:dyDescent="0.2">
      <c r="B38" s="76" t="s">
        <v>188</v>
      </c>
      <c r="C38" s="90">
        <v>39.5</v>
      </c>
      <c r="D38" s="90">
        <v>42.2</v>
      </c>
      <c r="E38" s="90">
        <v>47.1</v>
      </c>
      <c r="F38" s="90">
        <v>46.5</v>
      </c>
      <c r="G38" s="138">
        <f>F38*0.99</f>
        <v>46.034999999999997</v>
      </c>
      <c r="H38" s="138">
        <f>G38*0.99</f>
        <v>45.574649999999998</v>
      </c>
      <c r="I38" s="138">
        <f>H38*0.99</f>
        <v>45.118903499999995</v>
      </c>
      <c r="J38" s="138">
        <f>I38*0.99</f>
        <v>44.667714464999996</v>
      </c>
      <c r="K38" s="138">
        <f>J38*0.99</f>
        <v>44.221037320349993</v>
      </c>
    </row>
    <row r="39" spans="2:11" x14ac:dyDescent="0.2">
      <c r="B39" s="76" t="s">
        <v>359</v>
      </c>
      <c r="C39" s="73">
        <f t="shared" ref="C39:K39" si="11">IFERROR(C25/C38,0)</f>
        <v>-1.5088607594936707</v>
      </c>
      <c r="D39" s="73">
        <f t="shared" si="11"/>
        <v>0.38151658767772612</v>
      </c>
      <c r="E39" s="73">
        <f t="shared" si="11"/>
        <v>1.8811040339702756</v>
      </c>
      <c r="F39" s="73">
        <f t="shared" si="11"/>
        <v>8.9053763440860187</v>
      </c>
      <c r="G39" s="73">
        <f t="shared" si="11"/>
        <v>3.988383611599867</v>
      </c>
      <c r="H39" s="73">
        <f t="shared" si="11"/>
        <v>5.4260292942326496</v>
      </c>
      <c r="I39" s="73">
        <f t="shared" si="11"/>
        <v>7.088703228235433</v>
      </c>
      <c r="J39" s="73">
        <f t="shared" si="11"/>
        <v>9.0265597617229307</v>
      </c>
      <c r="K39" s="73">
        <f t="shared" si="11"/>
        <v>11.276974150455294</v>
      </c>
    </row>
    <row r="41" spans="2:11" x14ac:dyDescent="0.2">
      <c r="B41" s="72" t="s">
        <v>33</v>
      </c>
      <c r="C41" s="90">
        <v>18.2</v>
      </c>
      <c r="D41" s="90">
        <v>26.9</v>
      </c>
      <c r="E41" s="90">
        <v>40.5</v>
      </c>
      <c r="F41" s="90">
        <v>52.7</v>
      </c>
      <c r="G41" s="138">
        <f>F41*(1+INDEX(Assumptions!$D$13:$H$13,1,COLUMN()-COLUMN($G$41)+1))</f>
        <v>63.24</v>
      </c>
      <c r="H41" s="138">
        <f>G41*(1+INDEX(Assumptions!$D$13:$H$13,1,COLUMN()-COLUMN($G$41)+1))</f>
        <v>73.358400000000003</v>
      </c>
      <c r="I41" s="138">
        <f>H41*(1+INDEX(Assumptions!$D$13:$H$13,1,COLUMN()-COLUMN($G$41)+1))</f>
        <v>83.62857600000001</v>
      </c>
      <c r="J41" s="138">
        <f>I41*(1+INDEX(Assumptions!$D$13:$H$13,1,COLUMN()-COLUMN($G$41)+1))</f>
        <v>93.664005120000013</v>
      </c>
      <c r="K41" s="138">
        <f>J41*(1+INDEX(Assumptions!$D$13:$H$13,1,COLUMN()-COLUMN($G$41)+1))</f>
        <v>103.03040563200003</v>
      </c>
    </row>
    <row r="42" spans="2:11" x14ac:dyDescent="0.2">
      <c r="B42" s="76" t="s">
        <v>360</v>
      </c>
      <c r="C42" s="90">
        <v>57.5</v>
      </c>
      <c r="D42" s="90">
        <v>83.1</v>
      </c>
      <c r="E42" s="90">
        <v>116.7</v>
      </c>
      <c r="F42" s="90">
        <v>133.1</v>
      </c>
      <c r="G42" s="138">
        <f>G41*INDEX(Assumptions!$D$25:$H$25,1,COLUMN()-COLUMN($G$42)+1)</f>
        <v>154.93800000000002</v>
      </c>
      <c r="H42" s="138">
        <f>H41*INDEX(Assumptions!$D$25:$H$25,1,COLUMN()-COLUMN($G$42)+1)</f>
        <v>177.52732800000001</v>
      </c>
      <c r="I42" s="138">
        <f>I41*INDEX(Assumptions!$D$25:$H$25,1,COLUMN()-COLUMN($G$42)+1)</f>
        <v>199.87229664000003</v>
      </c>
      <c r="J42" s="138">
        <f>J41*INDEX(Assumptions!$D$25:$H$25,1,COLUMN()-COLUMN($G$42)+1)</f>
        <v>221.04705208320001</v>
      </c>
      <c r="K42" s="138">
        <f>K41*INDEX(Assumptions!$D$25:$H$25,1,COLUMN()-COLUMN($G$42)+1)</f>
        <v>240.06084512256007</v>
      </c>
    </row>
    <row r="43" spans="2:11" x14ac:dyDescent="0.2">
      <c r="B43" s="76" t="s">
        <v>34</v>
      </c>
      <c r="C43" s="90">
        <v>4.8</v>
      </c>
      <c r="D43" s="90">
        <v>7</v>
      </c>
      <c r="E43" s="90">
        <v>9.5</v>
      </c>
      <c r="F43" s="90">
        <v>12.2</v>
      </c>
      <c r="G43" s="138">
        <f>F43*(1+INDEX(Assumptions!$D$14:$H$14,1,COLUMN()-COLUMN($G$43)+1))</f>
        <v>14.395999999999999</v>
      </c>
      <c r="H43" s="138">
        <f>G43*(1+INDEX(Assumptions!$D$14:$H$14,1,COLUMN()-COLUMN($G$43)+1))</f>
        <v>16.555399999999999</v>
      </c>
      <c r="I43" s="138">
        <f>H43*(1+INDEX(Assumptions!$D$14:$H$14,1,COLUMN()-COLUMN($G$43)+1))</f>
        <v>18.707601999999998</v>
      </c>
      <c r="J43" s="138">
        <f>I43*(1+INDEX(Assumptions!$D$14:$H$14,1,COLUMN()-COLUMN($G$43)+1))</f>
        <v>20.76543822</v>
      </c>
      <c r="K43" s="138">
        <f>J43*(1+INDEX(Assumptions!$D$14:$H$14,1,COLUMN()-COLUMN($G$43)+1))</f>
        <v>22.6343276598</v>
      </c>
    </row>
    <row r="44" spans="2:11" x14ac:dyDescent="0.2">
      <c r="B44" s="76" t="s">
        <v>361</v>
      </c>
      <c r="C44" s="77">
        <f t="shared" ref="C44:K44" si="12">IFERROR(C43/C42,0)</f>
        <v>8.347826086956521E-2</v>
      </c>
      <c r="D44" s="77">
        <f t="shared" si="12"/>
        <v>8.4235860409145616E-2</v>
      </c>
      <c r="E44" s="77">
        <f t="shared" si="12"/>
        <v>8.1405312767780638E-2</v>
      </c>
      <c r="F44" s="77">
        <f t="shared" si="12"/>
        <v>9.1660405709992482E-2</v>
      </c>
      <c r="G44" s="77">
        <f t="shared" si="12"/>
        <v>9.2914585188914253E-2</v>
      </c>
      <c r="H44" s="77">
        <f t="shared" si="12"/>
        <v>9.3255501485382558E-2</v>
      </c>
      <c r="I44" s="77">
        <f t="shared" si="12"/>
        <v>9.3597773750982577E-2</v>
      </c>
      <c r="J44" s="77">
        <f t="shared" si="12"/>
        <v>9.3941258317184376E-2</v>
      </c>
      <c r="K44" s="77">
        <f t="shared" si="12"/>
        <v>9.4285795121000784E-2</v>
      </c>
    </row>
    <row r="46" spans="2:11" x14ac:dyDescent="0.2">
      <c r="B46" s="72" t="s">
        <v>362</v>
      </c>
      <c r="C46" s="96">
        <v>608.20000000000005</v>
      </c>
      <c r="D46" s="96">
        <v>747.6</v>
      </c>
      <c r="E46" s="96">
        <v>877.6</v>
      </c>
      <c r="F46" s="96">
        <v>1140.5</v>
      </c>
      <c r="G46" s="97">
        <f>F46+G35</f>
        <v>1267.8106665999999</v>
      </c>
      <c r="H46" s="97">
        <f>G46+H35</f>
        <v>1456.8603593759999</v>
      </c>
      <c r="I46" s="97">
        <f>H46+I35</f>
        <v>1719.0836535689368</v>
      </c>
      <c r="J46" s="97">
        <f>I46+J35</f>
        <v>2064.9659718247804</v>
      </c>
      <c r="K46" s="97">
        <f>J46+K35</f>
        <v>2505.504344063178</v>
      </c>
    </row>
    <row r="47" spans="2:11" x14ac:dyDescent="0.2">
      <c r="B47" s="76" t="s">
        <v>363</v>
      </c>
      <c r="C47" s="96">
        <v>0</v>
      </c>
      <c r="D47" s="96">
        <v>0</v>
      </c>
      <c r="E47" s="96">
        <v>0</v>
      </c>
      <c r="F47" s="96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</row>
    <row r="48" spans="2:11" x14ac:dyDescent="0.2">
      <c r="B48" s="76" t="s">
        <v>364</v>
      </c>
      <c r="C48" s="97">
        <f t="shared" ref="C48:K48" si="13">C46-C47</f>
        <v>608.20000000000005</v>
      </c>
      <c r="D48" s="97">
        <f t="shared" si="13"/>
        <v>747.6</v>
      </c>
      <c r="E48" s="97">
        <f t="shared" si="13"/>
        <v>877.6</v>
      </c>
      <c r="F48" s="97">
        <f t="shared" si="13"/>
        <v>1140.5</v>
      </c>
      <c r="G48" s="97">
        <f t="shared" si="13"/>
        <v>1267.8106665999999</v>
      </c>
      <c r="H48" s="97">
        <f t="shared" si="13"/>
        <v>1456.8603593759999</v>
      </c>
      <c r="I48" s="97">
        <f t="shared" si="13"/>
        <v>1719.0836535689368</v>
      </c>
      <c r="J48" s="97">
        <f t="shared" si="13"/>
        <v>2064.9659718247804</v>
      </c>
      <c r="K48" s="97">
        <f t="shared" si="13"/>
        <v>2505.504344063178</v>
      </c>
    </row>
    <row r="50" spans="2:11" x14ac:dyDescent="0.2">
      <c r="B50" s="23" t="s">
        <v>365</v>
      </c>
      <c r="C50" s="68"/>
      <c r="D50" s="68"/>
      <c r="E50" s="68"/>
      <c r="F50" s="68"/>
      <c r="G50" s="68"/>
      <c r="H50" s="68"/>
      <c r="I50" s="68"/>
      <c r="J50" s="68"/>
      <c r="K50" s="68"/>
    </row>
    <row r="51" spans="2:11" ht="15" customHeight="1" x14ac:dyDescent="0.2">
      <c r="B51" s="153" t="s">
        <v>366</v>
      </c>
      <c r="C51" s="99"/>
      <c r="D51" s="99"/>
      <c r="E51" s="99"/>
      <c r="F51" s="99"/>
      <c r="G51" s="99"/>
      <c r="H51" s="99"/>
      <c r="I51" s="99"/>
      <c r="J51" s="99"/>
      <c r="K51" s="99"/>
    </row>
  </sheetData>
  <printOptions horizontalCentered="1"/>
  <pageMargins left="0.25" right="0.25" top="0.375" bottom="0.375" header="0.125" footer="0.125"/>
  <pageSetup scale="78" orientation="landscape" horizontalDpi="0" verticalDpi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"/>
  <sheetViews>
    <sheetView showGridLines="0" workbookViewId="0"/>
  </sheetViews>
  <sheetFormatPr baseColWidth="10" defaultRowHeight="15" x14ac:dyDescent="0.2"/>
  <cols>
    <col min="8" max="8" width="93.28515625" customWidth="1"/>
  </cols>
  <sheetData/>
  <printOptions horizontalCentered="1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E3A8A"/>
    <pageSetUpPr fitToPage="1"/>
  </sheetPr>
  <dimension ref="B2:AK95"/>
  <sheetViews>
    <sheetView showGridLines="0" zoomScaleNormal="100" workbookViewId="0"/>
  </sheetViews>
  <sheetFormatPr baseColWidth="10" defaultColWidth="8.85546875" defaultRowHeight="15" x14ac:dyDescent="0.2"/>
  <cols>
    <col min="1" max="1" width="2" customWidth="1"/>
    <col min="2" max="2" width="24.140625" customWidth="1"/>
    <col min="3" max="3" width="7.42578125" customWidth="1"/>
    <col min="4" max="9" width="17" customWidth="1"/>
    <col min="10" max="10" width="2" customWidth="1"/>
  </cols>
  <sheetData>
    <row r="2" spans="2:27" ht="21" customHeight="1" x14ac:dyDescent="0.2">
      <c r="B2" s="38" t="s">
        <v>17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</row>
    <row r="4" spans="2:27" ht="17" customHeight="1" thickBot="1" x14ac:dyDescent="0.25">
      <c r="B4" s="41" t="s">
        <v>18</v>
      </c>
      <c r="C4" s="42"/>
      <c r="D4" s="42"/>
      <c r="E4" s="42"/>
      <c r="F4" s="42"/>
      <c r="G4" s="42"/>
      <c r="H4" s="42"/>
      <c r="I4" s="42"/>
    </row>
    <row r="5" spans="2:27" ht="16" customHeight="1" thickTop="1" x14ac:dyDescent="0.2">
      <c r="B5" s="43" t="s">
        <v>7</v>
      </c>
      <c r="D5" s="44">
        <f>Assumptions!D45</f>
        <v>100.8</v>
      </c>
      <c r="I5" s="39"/>
    </row>
    <row r="6" spans="2:27" x14ac:dyDescent="0.2">
      <c r="B6" s="43" t="s">
        <v>4</v>
      </c>
      <c r="D6" s="44">
        <f>'DCF Model'!C43</f>
        <v>194.9668881814093</v>
      </c>
      <c r="I6" s="39"/>
    </row>
    <row r="7" spans="2:27" x14ac:dyDescent="0.2">
      <c r="B7" s="43" t="s">
        <v>19</v>
      </c>
      <c r="D7" s="44">
        <f>'Scenario Analysis'!C48</f>
        <v>173.05778742374847</v>
      </c>
      <c r="I7" s="39"/>
    </row>
    <row r="8" spans="2:27" x14ac:dyDescent="0.2">
      <c r="B8" s="43" t="s">
        <v>6</v>
      </c>
      <c r="D8" s="44">
        <f ca="1">'Monte Carlo'!C7</f>
        <v>160.33749854549569</v>
      </c>
      <c r="I8" s="39"/>
    </row>
    <row r="9" spans="2:27" x14ac:dyDescent="0.2">
      <c r="B9" s="43" t="s">
        <v>10</v>
      </c>
      <c r="D9" s="44">
        <f ca="1">'Valuation Summary'!C14</f>
        <v>120.36466105769406</v>
      </c>
      <c r="I9" s="39"/>
      <c r="N9" s="45"/>
      <c r="O9" s="45"/>
      <c r="P9" s="45"/>
      <c r="Q9" s="45"/>
      <c r="R9" s="45"/>
      <c r="S9" s="45"/>
      <c r="T9" s="45"/>
      <c r="U9" s="45"/>
      <c r="V9" s="45"/>
    </row>
    <row r="10" spans="2:27" x14ac:dyDescent="0.2">
      <c r="B10" s="43" t="s">
        <v>8</v>
      </c>
      <c r="D10" s="46">
        <f ca="1">'Valuation Summary'!C18</f>
        <v>0.19409385969934601</v>
      </c>
      <c r="I10" s="39"/>
      <c r="N10" s="45"/>
      <c r="O10" s="45"/>
      <c r="P10" s="45"/>
      <c r="Q10" s="45"/>
      <c r="R10" s="45"/>
      <c r="S10" s="45"/>
      <c r="T10" s="45"/>
      <c r="U10" s="45"/>
      <c r="V10" s="45"/>
    </row>
    <row r="11" spans="2:27" x14ac:dyDescent="0.2">
      <c r="B11" s="43" t="s">
        <v>20</v>
      </c>
      <c r="C11" s="39"/>
      <c r="D11" s="47" t="str">
        <f ca="1">'Valuation Summary'!C19</f>
        <v>OUTPERFORM</v>
      </c>
      <c r="E11" s="39"/>
      <c r="F11" s="39"/>
      <c r="G11" s="39"/>
      <c r="H11" s="39"/>
      <c r="I11" s="39"/>
      <c r="N11" s="45"/>
      <c r="O11" s="45"/>
      <c r="P11" s="45"/>
      <c r="Q11" s="45"/>
      <c r="R11" s="45"/>
      <c r="S11" s="45"/>
      <c r="T11" s="45"/>
      <c r="U11" s="45"/>
      <c r="V11" s="45"/>
    </row>
    <row r="12" spans="2:27" x14ac:dyDescent="0.2">
      <c r="N12" s="45"/>
      <c r="O12" s="45"/>
      <c r="P12" s="45"/>
      <c r="Q12" s="45"/>
      <c r="R12" s="45"/>
      <c r="S12" s="45"/>
      <c r="T12" s="45"/>
      <c r="U12" s="45"/>
      <c r="V12" s="45"/>
    </row>
    <row r="13" spans="2:27" ht="17" customHeight="1" thickBot="1" x14ac:dyDescent="0.25">
      <c r="B13" s="41" t="s">
        <v>21</v>
      </c>
      <c r="C13" s="42"/>
      <c r="D13" s="42"/>
      <c r="E13" s="42"/>
      <c r="F13" s="42"/>
      <c r="G13" s="42"/>
      <c r="H13" s="42"/>
      <c r="I13" s="42"/>
      <c r="N13" s="45"/>
      <c r="O13" s="45"/>
      <c r="P13" s="45"/>
      <c r="Q13" s="45"/>
      <c r="R13" s="45"/>
      <c r="S13" s="45"/>
      <c r="T13" s="45"/>
      <c r="U13" s="45"/>
      <c r="V13" s="45"/>
    </row>
    <row r="14" spans="2:27" ht="16" customHeight="1" thickTop="1" x14ac:dyDescent="0.2">
      <c r="B14" s="48" t="s">
        <v>22</v>
      </c>
      <c r="C14" s="49"/>
      <c r="D14" s="50" t="s">
        <v>23</v>
      </c>
      <c r="E14" s="51" t="s">
        <v>24</v>
      </c>
      <c r="F14" s="51" t="s">
        <v>25</v>
      </c>
      <c r="G14" s="51" t="s">
        <v>26</v>
      </c>
      <c r="H14" s="51" t="s">
        <v>27</v>
      </c>
      <c r="I14" s="51" t="s">
        <v>28</v>
      </c>
      <c r="N14" s="45"/>
      <c r="O14" s="45"/>
      <c r="P14" s="45" t="s">
        <v>29</v>
      </c>
      <c r="Q14" s="45" t="s">
        <v>30</v>
      </c>
      <c r="R14" s="45" t="s">
        <v>31</v>
      </c>
      <c r="S14" s="45" t="s">
        <v>32</v>
      </c>
      <c r="T14" s="45"/>
      <c r="U14" s="45"/>
      <c r="V14" s="45"/>
    </row>
    <row r="15" spans="2:27" x14ac:dyDescent="0.2">
      <c r="B15" s="43" t="s">
        <v>30</v>
      </c>
      <c r="D15" s="52">
        <f>'Historical Financials'!F7</f>
        <v>1037.5999999999999</v>
      </c>
      <c r="E15" s="52">
        <f>'Historical Financials'!G7</f>
        <v>1208.8039999999999</v>
      </c>
      <c r="F15" s="52">
        <f>'Historical Financials'!H7</f>
        <v>1396.1686199999999</v>
      </c>
      <c r="G15" s="52">
        <f>'Historical Financials'!I7</f>
        <v>1598.6130699</v>
      </c>
      <c r="H15" s="52">
        <f>'Historical Financials'!J7</f>
        <v>1806.4327689869999</v>
      </c>
      <c r="I15" s="52">
        <f>'Historical Financials'!K7</f>
        <v>2023.20470126544</v>
      </c>
      <c r="N15" s="45"/>
      <c r="O15" s="45"/>
      <c r="P15" s="53" t="str">
        <f>D14</f>
        <v>FY2025A</v>
      </c>
      <c r="Q15" s="53">
        <f>D15</f>
        <v>1037.5999999999999</v>
      </c>
      <c r="R15" s="53">
        <f>D17</f>
        <v>160.14799999999991</v>
      </c>
      <c r="S15" s="53">
        <f>D16</f>
        <v>0.29452582883577483</v>
      </c>
      <c r="T15" s="45"/>
      <c r="U15" s="45"/>
      <c r="V15" s="45"/>
    </row>
    <row r="16" spans="2:27" x14ac:dyDescent="0.2">
      <c r="B16" s="43" t="s">
        <v>32</v>
      </c>
      <c r="D16" s="54">
        <f>'Historical Financials'!F31</f>
        <v>0.29452582883577483</v>
      </c>
      <c r="E16" s="54">
        <f>'Historical Financials'!G31</f>
        <v>0.30699999999999988</v>
      </c>
      <c r="F16" s="54">
        <f>'Historical Financials'!H31</f>
        <v>0.33100000000000002</v>
      </c>
      <c r="G16" s="54">
        <f>'Historical Financials'!I31</f>
        <v>0.35499999999999998</v>
      </c>
      <c r="H16" s="54">
        <f>'Historical Financials'!J31</f>
        <v>0.37999999999999995</v>
      </c>
      <c r="I16" s="54">
        <f>'Historical Financials'!K31</f>
        <v>0.40599999999999997</v>
      </c>
      <c r="N16" s="45"/>
      <c r="O16" s="45"/>
      <c r="P16" s="53" t="str">
        <f>E14</f>
        <v>FY2026E</v>
      </c>
      <c r="Q16" s="53">
        <f>E15</f>
        <v>1208.8039999999999</v>
      </c>
      <c r="R16" s="53">
        <f>E17</f>
        <v>127.31066659999983</v>
      </c>
      <c r="S16" s="53">
        <f>E16</f>
        <v>0.30699999999999988</v>
      </c>
      <c r="T16" s="45"/>
      <c r="U16" s="45"/>
      <c r="V16" s="45"/>
    </row>
    <row r="17" spans="2:22" x14ac:dyDescent="0.2">
      <c r="B17" s="43" t="s">
        <v>31</v>
      </c>
      <c r="D17" s="52">
        <f>'Historical Financials'!F35</f>
        <v>160.14799999999991</v>
      </c>
      <c r="E17" s="52">
        <f>'Historical Financials'!G35</f>
        <v>127.31066659999983</v>
      </c>
      <c r="F17" s="52">
        <f>'Historical Financials'!H35</f>
        <v>189.04969277600003</v>
      </c>
      <c r="G17" s="52">
        <f>'Historical Financials'!I35</f>
        <v>262.22329419293698</v>
      </c>
      <c r="H17" s="52">
        <f>'Historical Financials'!J35</f>
        <v>345.88231825584353</v>
      </c>
      <c r="I17" s="52">
        <f>'Historical Financials'!K35</f>
        <v>440.5383722383977</v>
      </c>
      <c r="N17" s="45"/>
      <c r="O17" s="45"/>
      <c r="P17" s="53" t="str">
        <f>F14</f>
        <v>FY2027E</v>
      </c>
      <c r="Q17" s="53">
        <f>F15</f>
        <v>1396.1686199999999</v>
      </c>
      <c r="R17" s="53">
        <f>F17</f>
        <v>189.04969277600003</v>
      </c>
      <c r="S17" s="53">
        <f>F16</f>
        <v>0.33100000000000002</v>
      </c>
      <c r="T17" s="45"/>
      <c r="U17" s="45"/>
      <c r="V17" s="45"/>
    </row>
    <row r="18" spans="2:22" x14ac:dyDescent="0.2">
      <c r="B18" s="43" t="s">
        <v>33</v>
      </c>
      <c r="D18" s="55">
        <f>'Historical Financials'!F41</f>
        <v>52.7</v>
      </c>
      <c r="E18" s="55">
        <f>'Historical Financials'!G41</f>
        <v>63.24</v>
      </c>
      <c r="F18" s="55">
        <f>'Historical Financials'!H41</f>
        <v>73.358400000000003</v>
      </c>
      <c r="G18" s="55">
        <f>'Historical Financials'!I41</f>
        <v>83.62857600000001</v>
      </c>
      <c r="H18" s="55">
        <f>'Historical Financials'!J41</f>
        <v>93.664005120000013</v>
      </c>
      <c r="I18" s="55">
        <f>'Historical Financials'!K41</f>
        <v>103.03040563200003</v>
      </c>
      <c r="N18" s="45"/>
      <c r="O18" s="45"/>
      <c r="P18" s="53" t="str">
        <f>G14</f>
        <v>FY2028E</v>
      </c>
      <c r="Q18" s="53">
        <f>G15</f>
        <v>1598.6130699</v>
      </c>
      <c r="R18" s="53">
        <f>G17</f>
        <v>262.22329419293698</v>
      </c>
      <c r="S18" s="53">
        <f>G16</f>
        <v>0.35499999999999998</v>
      </c>
      <c r="T18" s="45"/>
      <c r="U18" s="45"/>
      <c r="V18" s="45"/>
    </row>
    <row r="19" spans="2:22" x14ac:dyDescent="0.2">
      <c r="B19" s="43" t="s">
        <v>34</v>
      </c>
      <c r="C19" s="39"/>
      <c r="D19" s="55">
        <f>'Historical Financials'!F43</f>
        <v>12.2</v>
      </c>
      <c r="E19" s="55">
        <f>'Historical Financials'!G43</f>
        <v>14.395999999999999</v>
      </c>
      <c r="F19" s="55">
        <f>'Historical Financials'!H43</f>
        <v>16.555399999999999</v>
      </c>
      <c r="G19" s="55">
        <f>'Historical Financials'!I43</f>
        <v>18.707601999999998</v>
      </c>
      <c r="H19" s="55">
        <f>'Historical Financials'!J43</f>
        <v>20.76543822</v>
      </c>
      <c r="I19" s="55">
        <f>'Historical Financials'!K43</f>
        <v>22.6343276598</v>
      </c>
      <c r="N19" s="45"/>
      <c r="O19" s="45"/>
      <c r="P19" s="53" t="str">
        <f>H14</f>
        <v>FY2029E</v>
      </c>
      <c r="Q19" s="53">
        <f>H15</f>
        <v>1806.4327689869999</v>
      </c>
      <c r="R19" s="53">
        <f>H17</f>
        <v>345.88231825584353</v>
      </c>
      <c r="S19" s="53">
        <f>H16</f>
        <v>0.37999999999999995</v>
      </c>
      <c r="T19" s="45"/>
      <c r="U19" s="45"/>
      <c r="V19" s="45"/>
    </row>
    <row r="20" spans="2:22" x14ac:dyDescent="0.2">
      <c r="N20" s="45"/>
      <c r="O20" s="45"/>
      <c r="P20" s="53" t="str">
        <f>I14</f>
        <v>FY2030E</v>
      </c>
      <c r="Q20" s="53">
        <f>I15</f>
        <v>2023.20470126544</v>
      </c>
      <c r="R20" s="53">
        <f>I17</f>
        <v>440.5383722383977</v>
      </c>
      <c r="S20" s="53">
        <f>I16</f>
        <v>0.40599999999999997</v>
      </c>
      <c r="T20" s="45"/>
      <c r="U20" s="45"/>
      <c r="V20" s="45"/>
    </row>
    <row r="21" spans="2:22" x14ac:dyDescent="0.2">
      <c r="N21" s="45"/>
      <c r="O21" s="45"/>
      <c r="P21" s="45"/>
      <c r="Q21" s="45"/>
      <c r="R21" s="45"/>
      <c r="S21" s="45"/>
      <c r="T21" s="45"/>
      <c r="U21" s="45"/>
      <c r="V21" s="45"/>
    </row>
    <row r="22" spans="2:22" ht="17" customHeight="1" thickBot="1" x14ac:dyDescent="0.25">
      <c r="B22" s="41" t="s">
        <v>35</v>
      </c>
      <c r="C22" s="42"/>
      <c r="D22" s="42"/>
      <c r="E22" s="42"/>
      <c r="F22" s="42"/>
      <c r="G22" s="42"/>
      <c r="H22" s="42"/>
      <c r="I22" s="42"/>
      <c r="N22" s="45"/>
      <c r="O22" s="45"/>
      <c r="P22" s="45"/>
      <c r="Q22" s="45"/>
      <c r="R22" s="45"/>
      <c r="S22" s="45"/>
      <c r="T22" s="45"/>
      <c r="U22" s="45"/>
      <c r="V22" s="45"/>
    </row>
    <row r="23" spans="2:22" ht="16" customHeight="1" thickTop="1" x14ac:dyDescent="0.2">
      <c r="B23" s="56" t="s">
        <v>36</v>
      </c>
      <c r="C23" s="57"/>
      <c r="D23" s="57"/>
      <c r="E23" s="57"/>
      <c r="F23" s="57"/>
      <c r="G23" s="57"/>
      <c r="H23" s="57"/>
      <c r="I23" s="57"/>
      <c r="N23" s="45"/>
      <c r="O23" s="45"/>
      <c r="P23" s="45"/>
      <c r="Q23" s="45"/>
      <c r="R23" s="45"/>
      <c r="S23" s="45"/>
      <c r="T23" s="45"/>
      <c r="U23" s="45"/>
      <c r="V23" s="45"/>
    </row>
    <row r="24" spans="2:22" x14ac:dyDescent="0.2">
      <c r="B24" s="58" t="s">
        <v>37</v>
      </c>
      <c r="C24" s="59"/>
      <c r="D24" s="59"/>
      <c r="E24" s="59"/>
      <c r="F24" s="59"/>
      <c r="G24" s="59"/>
      <c r="H24" s="59"/>
      <c r="I24" s="59"/>
    </row>
    <row r="25" spans="2:22" x14ac:dyDescent="0.2">
      <c r="B25" s="58" t="s">
        <v>38</v>
      </c>
      <c r="C25" s="59"/>
      <c r="D25" s="59"/>
      <c r="E25" s="59"/>
      <c r="F25" s="59"/>
      <c r="G25" s="59"/>
      <c r="H25" s="59"/>
      <c r="I25" s="59"/>
    </row>
    <row r="43" spans="12:37" x14ac:dyDescent="0.2">
      <c r="M43" s="60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2:37" x14ac:dyDescent="0.2">
      <c r="M44" s="60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2:37" x14ac:dyDescent="0.2">
      <c r="M45" s="60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2:37" x14ac:dyDescent="0.2">
      <c r="M46" s="60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2:37" x14ac:dyDescent="0.2">
      <c r="L47" s="60"/>
      <c r="M47" s="60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2:37" x14ac:dyDescent="0.2">
      <c r="L48" s="60"/>
      <c r="M48" s="60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2:37" ht="16" customHeight="1" x14ac:dyDescent="0.2">
      <c r="B49" s="61" t="s">
        <v>39</v>
      </c>
      <c r="C49" s="19"/>
      <c r="D49" s="19"/>
      <c r="E49" s="19"/>
      <c r="F49" s="19"/>
      <c r="G49" s="19"/>
      <c r="H49" s="19"/>
      <c r="I49" s="19"/>
      <c r="L49" s="60"/>
      <c r="M49" s="60"/>
      <c r="N49" s="62" t="s">
        <v>40</v>
      </c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2:37" x14ac:dyDescent="0.2">
      <c r="L50" s="60"/>
      <c r="M50" s="60"/>
      <c r="N50" s="45" t="s">
        <v>29</v>
      </c>
      <c r="O50" s="45" t="s">
        <v>41</v>
      </c>
      <c r="P50" s="45" t="s">
        <v>42</v>
      </c>
      <c r="Q50" s="45" t="s">
        <v>43</v>
      </c>
      <c r="R50" s="45" t="s">
        <v>44</v>
      </c>
      <c r="S50" s="45" t="s">
        <v>45</v>
      </c>
      <c r="T50" s="45"/>
      <c r="U50" s="45"/>
      <c r="V50" s="45" t="s">
        <v>29</v>
      </c>
      <c r="W50" s="53">
        <f>$F$51</f>
        <v>0</v>
      </c>
      <c r="X50" s="45" t="s">
        <v>46</v>
      </c>
      <c r="Y50" s="45" t="e">
        <f>CHOOSE($U$51,"Revenue YoY growth","Adj EBITDA margin","FCF conversion (FCF/EBITDA)")</f>
        <v>#N/A</v>
      </c>
      <c r="Z50" s="45"/>
      <c r="AA50" s="45" t="s">
        <v>47</v>
      </c>
      <c r="AB50" s="45" t="s">
        <v>48</v>
      </c>
      <c r="AC50" s="45" t="s">
        <v>49</v>
      </c>
      <c r="AD50" s="45"/>
      <c r="AE50" s="45" t="s">
        <v>29</v>
      </c>
      <c r="AF50" s="45" t="s">
        <v>41</v>
      </c>
      <c r="AG50" s="45" t="s">
        <v>42</v>
      </c>
      <c r="AH50" s="45" t="s">
        <v>43</v>
      </c>
      <c r="AI50" s="45" t="s">
        <v>44</v>
      </c>
      <c r="AJ50" s="45"/>
      <c r="AK50" s="45"/>
    </row>
    <row r="51" spans="2:37" ht="16" customHeight="1" x14ac:dyDescent="0.2">
      <c r="B51" s="63" t="s">
        <v>50</v>
      </c>
      <c r="C51" s="64" t="s">
        <v>42</v>
      </c>
      <c r="E51" s="63"/>
      <c r="H51" s="62" t="s">
        <v>51</v>
      </c>
      <c r="L51" s="60"/>
      <c r="M51" s="60"/>
      <c r="N51" s="53" t="s">
        <v>24</v>
      </c>
      <c r="O51" s="45" t="e">
        <f t="array" ref="O51">CHOOSE($U$51, INDEX('Scenario Analysis'!$C$25:$E$29,ROW()-50,1), INDEX('Scenario Analysis'!$C$25:$E$29,ROW()-50,1)*INDEX('Scenario Analysis'!$C:$E,CHOOSE(ROW()-50,9,31,32,33,34),1), INDEX('Scenario Analysis'!$C$36:$E$40,ROW()-50,1))</f>
        <v>#N/A</v>
      </c>
      <c r="P51" s="45" t="e">
        <f t="array" ref="P51">CHOOSE($U$51, INDEX('Scenario Analysis'!$C$25:$E$29,ROW()-50,2), INDEX('Scenario Analysis'!$C$25:$E$29,ROW()-50,2)*INDEX('Scenario Analysis'!$C:$E,CHOOSE(ROW()-50,9,31,32,33,34),2), INDEX('Scenario Analysis'!$C$36:$E$40,ROW()-50,2))</f>
        <v>#N/A</v>
      </c>
      <c r="Q51" s="45" t="e">
        <f t="array" ref="Q51">CHOOSE($U$51, INDEX('Scenario Analysis'!$C$25:$E$29,ROW()-50,3), INDEX('Scenario Analysis'!$C$25:$E$29,ROW()-50,3)*INDEX('Scenario Analysis'!$C:$E,CHOOSE(ROW()-50,9,31,32,33,34),3), INDEX('Scenario Analysis'!$C$36:$E$40,ROW()-50,3))</f>
        <v>#N/A</v>
      </c>
      <c r="R51" s="45" t="e">
        <f t="array" ref="R51">CHOOSE($U$51, INDEX('Scenario Analysis'!$C$25:$E$29,ROW()-50,$U$52), INDEX('Scenario Analysis'!$C$25:$E$29,ROW()-50,$U$52)*INDEX('Scenario Analysis'!$C:$E,CHOOSE(ROW()-50,9,31,32,33,34),$U$52), INDEX('Scenario Analysis'!$C$36:$E$40,ROW()-50,$U$52))</f>
        <v>#N/A</v>
      </c>
      <c r="S51" s="45" t="e">
        <f>P51</f>
        <v>#N/A</v>
      </c>
      <c r="T51" s="45"/>
      <c r="U51" s="45" t="e">
        <f>MATCH($F$51,{"Revenue","Adj EBITDA","Unlevered FCF"},0)</f>
        <v>#N/A</v>
      </c>
      <c r="V51" s="53" t="str">
        <f>N51</f>
        <v>FY2026E</v>
      </c>
      <c r="W51" s="45" t="e">
        <f>R51</f>
        <v>#N/A</v>
      </c>
      <c r="X51" s="45" t="e">
        <f>AA51-W51</f>
        <v>#N/A</v>
      </c>
      <c r="Y51" s="45" t="e">
        <f>CHOOSE($U$51,AA51/'Scenario Analysis'!$C$16-1,AB51/AA51,AC51/AB51)</f>
        <v>#N/A</v>
      </c>
      <c r="Z51" s="45"/>
      <c r="AA51" s="53">
        <f t="array" ref="AA51">INDEX('Scenario Analysis'!$C$25:$E$29,1,$U$52)</f>
        <v>1182.864</v>
      </c>
      <c r="AB51" s="53">
        <f t="array" ref="AB51">AA51*INDEX('Scenario Analysis'!$C:$E,CHOOSE(1,9,31,32,33,34),$U$52)</f>
        <v>295.71600000000001</v>
      </c>
      <c r="AC51" s="53">
        <f t="array" ref="AC51">INDEX('Scenario Analysis'!$C$36:$E$40,1,$U$52)</f>
        <v>177.42959999999999</v>
      </c>
      <c r="AD51" s="45"/>
      <c r="AE51" s="53" t="str">
        <f>N51</f>
        <v>FY2026E</v>
      </c>
      <c r="AF51" s="45" t="e">
        <f>O51/$O$51*100</f>
        <v>#N/A</v>
      </c>
      <c r="AG51" s="45" t="e">
        <f>P51/$P$51*100</f>
        <v>#N/A</v>
      </c>
      <c r="AH51" s="45" t="e">
        <f>Q51/$Q$51*100</f>
        <v>#N/A</v>
      </c>
      <c r="AI51" s="45" t="e">
        <f>R51/$R$51*100</f>
        <v>#N/A</v>
      </c>
      <c r="AJ51" s="45"/>
      <c r="AK51" s="45"/>
    </row>
    <row r="52" spans="2:37" x14ac:dyDescent="0.2">
      <c r="L52" s="60"/>
      <c r="M52" s="60"/>
      <c r="N52" s="53" t="s">
        <v>25</v>
      </c>
      <c r="O52" s="45" t="e">
        <f t="array" ref="O52">CHOOSE($U$51, INDEX('Scenario Analysis'!$C$25:$E$29,ROW()-50,1), INDEX('Scenario Analysis'!$C$25:$E$29,ROW()-50,1)*INDEX('Scenario Analysis'!$C:$E,CHOOSE(ROW()-50,9,31,32,33,34),1), INDEX('Scenario Analysis'!$C$36:$E$40,ROW()-50,1))</f>
        <v>#N/A</v>
      </c>
      <c r="P52" s="45" t="e">
        <f t="array" ref="P52">CHOOSE($U$51, INDEX('Scenario Analysis'!$C$25:$E$29,ROW()-50,2), INDEX('Scenario Analysis'!$C$25:$E$29,ROW()-50,2)*INDEX('Scenario Analysis'!$C:$E,CHOOSE(ROW()-50,9,31,32,33,34),2), INDEX('Scenario Analysis'!$C$36:$E$40,ROW()-50,2))</f>
        <v>#N/A</v>
      </c>
      <c r="Q52" s="45" t="e">
        <f t="array" ref="Q52">CHOOSE($U$51, INDEX('Scenario Analysis'!$C$25:$E$29,ROW()-50,3), INDEX('Scenario Analysis'!$C$25:$E$29,ROW()-50,3)*INDEX('Scenario Analysis'!$C:$E,CHOOSE(ROW()-50,9,31,32,33,34),3), INDEX('Scenario Analysis'!$C$36:$E$40,ROW()-50,3))</f>
        <v>#N/A</v>
      </c>
      <c r="R52" s="45" t="e">
        <f t="array" ref="R52">CHOOSE($U$51, INDEX('Scenario Analysis'!$C$25:$E$29,ROW()-50,$U$52), INDEX('Scenario Analysis'!$C$25:$E$29,ROW()-50,$U$52)*INDEX('Scenario Analysis'!$C:$E,CHOOSE(ROW()-50,9,31,32,33,34),$U$52), INDEX('Scenario Analysis'!$C$36:$E$40,ROW()-50,$U$52))</f>
        <v>#N/A</v>
      </c>
      <c r="S52" s="45" t="e">
        <f>P52</f>
        <v>#N/A</v>
      </c>
      <c r="T52" s="45"/>
      <c r="U52" s="53">
        <f>MATCH($C$51,{"Bear","Base","Bull"},0)</f>
        <v>2</v>
      </c>
      <c r="V52" s="53" t="str">
        <f>N52</f>
        <v>FY2027E</v>
      </c>
      <c r="W52" s="45" t="e">
        <f>R52</f>
        <v>#N/A</v>
      </c>
      <c r="X52" s="45" t="e">
        <f>AA52-W52</f>
        <v>#N/A</v>
      </c>
      <c r="Y52" s="45" t="e">
        <f>CHOOSE($U$51,AA52/AA51-1,AB52/AA52,AC52/AB52)</f>
        <v>#N/A</v>
      </c>
      <c r="Z52" s="45"/>
      <c r="AA52" s="53">
        <f t="array" ref="AA52">INDEX('Scenario Analysis'!$C$25:$E$29,2,$U$52)</f>
        <v>1348.4649600000002</v>
      </c>
      <c r="AB52" s="53">
        <f t="array" ref="AB52">AA52*INDEX('Scenario Analysis'!$C:$E,CHOOSE(2,9,31,32,33,34),$U$52)</f>
        <v>353.97205200000008</v>
      </c>
      <c r="AC52" s="53">
        <f t="array" ref="AC52">INDEX('Scenario Analysis'!$C$36:$E$40,2,$U$52)</f>
        <v>212.38323120000004</v>
      </c>
      <c r="AD52" s="45"/>
      <c r="AE52" s="53" t="str">
        <f>N52</f>
        <v>FY2027E</v>
      </c>
      <c r="AF52" s="45" t="e">
        <f>O52/$O$51*100</f>
        <v>#N/A</v>
      </c>
      <c r="AG52" s="45" t="e">
        <f>P52/$P$51*100</f>
        <v>#N/A</v>
      </c>
      <c r="AH52" s="45" t="e">
        <f>Q52/$Q$51*100</f>
        <v>#N/A</v>
      </c>
      <c r="AI52" s="45" t="e">
        <f>R52/$R$51*100</f>
        <v>#N/A</v>
      </c>
      <c r="AJ52" s="45"/>
      <c r="AK52" s="45"/>
    </row>
    <row r="53" spans="2:37" x14ac:dyDescent="0.2">
      <c r="L53" s="60"/>
      <c r="M53" s="60"/>
      <c r="N53" s="53" t="s">
        <v>26</v>
      </c>
      <c r="O53" s="45" t="e">
        <f t="array" ref="O53">CHOOSE($U$51, INDEX('Scenario Analysis'!$C$25:$E$29,ROW()-50,1), INDEX('Scenario Analysis'!$C$25:$E$29,ROW()-50,1)*INDEX('Scenario Analysis'!$C:$E,CHOOSE(ROW()-50,9,31,32,33,34),1), INDEX('Scenario Analysis'!$C$36:$E$40,ROW()-50,1))</f>
        <v>#N/A</v>
      </c>
      <c r="P53" s="45" t="e">
        <f t="array" ref="P53">CHOOSE($U$51, INDEX('Scenario Analysis'!$C$25:$E$29,ROW()-50,2), INDEX('Scenario Analysis'!$C$25:$E$29,ROW()-50,2)*INDEX('Scenario Analysis'!$C:$E,CHOOSE(ROW()-50,9,31,32,33,34),2), INDEX('Scenario Analysis'!$C$36:$E$40,ROW()-50,2))</f>
        <v>#N/A</v>
      </c>
      <c r="Q53" s="45" t="e">
        <f t="array" ref="Q53">CHOOSE($U$51, INDEX('Scenario Analysis'!$C$25:$E$29,ROW()-50,3), INDEX('Scenario Analysis'!$C$25:$E$29,ROW()-50,3)*INDEX('Scenario Analysis'!$C:$E,CHOOSE(ROW()-50,9,31,32,33,34),3), INDEX('Scenario Analysis'!$C$36:$E$40,ROW()-50,3))</f>
        <v>#N/A</v>
      </c>
      <c r="R53" s="45" t="e">
        <f t="array" ref="R53">CHOOSE($U$51, INDEX('Scenario Analysis'!$C$25:$E$29,ROW()-50,$U$52), INDEX('Scenario Analysis'!$C$25:$E$29,ROW()-50,$U$52)*INDEX('Scenario Analysis'!$C:$E,CHOOSE(ROW()-50,9,31,32,33,34),$U$52), INDEX('Scenario Analysis'!$C$36:$E$40,ROW()-50,$U$52))</f>
        <v>#N/A</v>
      </c>
      <c r="S53" s="45" t="e">
        <f>P53</f>
        <v>#N/A</v>
      </c>
      <c r="T53" s="45"/>
      <c r="U53" s="45"/>
      <c r="V53" s="53" t="str">
        <f>N53</f>
        <v>FY2028E</v>
      </c>
      <c r="W53" s="45" t="e">
        <f>R53</f>
        <v>#N/A</v>
      </c>
      <c r="X53" s="45" t="e">
        <f>AA53-W53</f>
        <v>#N/A</v>
      </c>
      <c r="Y53" s="45" t="e">
        <f>CHOOSE($U$51,AA53/AA52-1,AB53/AA53,AC53/AB53)</f>
        <v>#N/A</v>
      </c>
      <c r="Z53" s="45"/>
      <c r="AA53" s="53">
        <f t="array" ref="AA53">INDEX('Scenario Analysis'!$C$25:$E$29,3,$U$52)</f>
        <v>1537.2500544000004</v>
      </c>
      <c r="AB53" s="53">
        <f t="array" ref="AB53">AA53*INDEX('Scenario Analysis'!$C:$E,CHOOSE(3,9,31,32,33,34),$U$52)</f>
        <v>422.74376496000014</v>
      </c>
      <c r="AC53" s="53">
        <f t="array" ref="AC53">INDEX('Scenario Analysis'!$C$36:$E$40,3,$U$52)</f>
        <v>253.64625897600007</v>
      </c>
      <c r="AD53" s="45"/>
      <c r="AE53" s="53" t="str">
        <f>N53</f>
        <v>FY2028E</v>
      </c>
      <c r="AF53" s="45" t="e">
        <f>O53/$O$51*100</f>
        <v>#N/A</v>
      </c>
      <c r="AG53" s="45" t="e">
        <f>P53/$P$51*100</f>
        <v>#N/A</v>
      </c>
      <c r="AH53" s="45" t="e">
        <f>Q53/$Q$51*100</f>
        <v>#N/A</v>
      </c>
      <c r="AI53" s="45" t="e">
        <f>R53/$R$51*100</f>
        <v>#N/A</v>
      </c>
      <c r="AJ53" s="45"/>
      <c r="AK53" s="45"/>
    </row>
    <row r="54" spans="2:37" x14ac:dyDescent="0.2">
      <c r="L54" s="60"/>
      <c r="M54" s="60"/>
      <c r="N54" s="53" t="s">
        <v>27</v>
      </c>
      <c r="O54" s="45" t="e">
        <f t="array" ref="O54">CHOOSE($U$51, INDEX('Scenario Analysis'!$C$25:$E$29,ROW()-50,1), INDEX('Scenario Analysis'!$C$25:$E$29,ROW()-50,1)*INDEX('Scenario Analysis'!$C:$E,CHOOSE(ROW()-50,9,31,32,33,34),1), INDEX('Scenario Analysis'!$C$36:$E$40,ROW()-50,1))</f>
        <v>#N/A</v>
      </c>
      <c r="P54" s="45" t="e">
        <f t="array" ref="P54">CHOOSE($U$51, INDEX('Scenario Analysis'!$C$25:$E$29,ROW()-50,2), INDEX('Scenario Analysis'!$C$25:$E$29,ROW()-50,2)*INDEX('Scenario Analysis'!$C:$E,CHOOSE(ROW()-50,9,31,32,33,34),2), INDEX('Scenario Analysis'!$C$36:$E$40,ROW()-50,2))</f>
        <v>#N/A</v>
      </c>
      <c r="Q54" s="45" t="e">
        <f t="array" ref="Q54">CHOOSE($U$51, INDEX('Scenario Analysis'!$C$25:$E$29,ROW()-50,3), INDEX('Scenario Analysis'!$C$25:$E$29,ROW()-50,3)*INDEX('Scenario Analysis'!$C:$E,CHOOSE(ROW()-50,9,31,32,33,34),3), INDEX('Scenario Analysis'!$C$36:$E$40,ROW()-50,3))</f>
        <v>#N/A</v>
      </c>
      <c r="R54" s="45" t="e">
        <f t="array" ref="R54">CHOOSE($U$51, INDEX('Scenario Analysis'!$C$25:$E$29,ROW()-50,$U$52), INDEX('Scenario Analysis'!$C$25:$E$29,ROW()-50,$U$52)*INDEX('Scenario Analysis'!$C:$E,CHOOSE(ROW()-50,9,31,32,33,34),$U$52), INDEX('Scenario Analysis'!$C$36:$E$40,ROW()-50,$U$52))</f>
        <v>#N/A</v>
      </c>
      <c r="S54" s="45" t="e">
        <f>P54</f>
        <v>#N/A</v>
      </c>
      <c r="T54" s="45"/>
      <c r="U54" s="45"/>
      <c r="V54" s="53" t="str">
        <f>N54</f>
        <v>FY2029E</v>
      </c>
      <c r="W54" s="45" t="e">
        <f>R54</f>
        <v>#N/A</v>
      </c>
      <c r="X54" s="45" t="e">
        <f>AA54-W54</f>
        <v>#N/A</v>
      </c>
      <c r="Y54" s="45" t="e">
        <f>CHOOSE($U$51,AA54/AA53-1,AB54/AA54,AC54/AB54)</f>
        <v>#N/A</v>
      </c>
      <c r="Z54" s="45"/>
      <c r="AA54" s="53">
        <f t="array" ref="AA54">INDEX('Scenario Analysis'!$C$25:$E$29,4,$U$52)</f>
        <v>1752.4650620160007</v>
      </c>
      <c r="AB54" s="53">
        <f t="array" ref="AB54">AA54*INDEX('Scenario Analysis'!$C:$E,CHOOSE(4,9,31,32,33,34),$U$52)</f>
        <v>503.83370532960015</v>
      </c>
      <c r="AC54" s="53">
        <f t="array" ref="AC54">INDEX('Scenario Analysis'!$C$36:$E$40,4,$U$52)</f>
        <v>302.30022319776009</v>
      </c>
      <c r="AD54" s="45"/>
      <c r="AE54" s="53" t="str">
        <f>N54</f>
        <v>FY2029E</v>
      </c>
      <c r="AF54" s="45" t="e">
        <f>O54/$O$51*100</f>
        <v>#N/A</v>
      </c>
      <c r="AG54" s="45" t="e">
        <f>P54/$P$51*100</f>
        <v>#N/A</v>
      </c>
      <c r="AH54" s="45" t="e">
        <f>Q54/$Q$51*100</f>
        <v>#N/A</v>
      </c>
      <c r="AI54" s="45" t="e">
        <f>R54/$R$51*100</f>
        <v>#N/A</v>
      </c>
      <c r="AJ54" s="45"/>
      <c r="AK54" s="45"/>
    </row>
    <row r="55" spans="2:37" x14ac:dyDescent="0.2">
      <c r="L55" s="60"/>
      <c r="M55" s="60"/>
      <c r="N55" s="53" t="s">
        <v>28</v>
      </c>
      <c r="O55" s="45" t="e">
        <f t="array" ref="O55">CHOOSE($U$51, INDEX('Scenario Analysis'!$C$25:$E$29,ROW()-50,1), INDEX('Scenario Analysis'!$C$25:$E$29,ROW()-50,1)*INDEX('Scenario Analysis'!$C:$E,CHOOSE(ROW()-50,9,31,32,33,34),1), INDEX('Scenario Analysis'!$C$36:$E$40,ROW()-50,1))</f>
        <v>#N/A</v>
      </c>
      <c r="P55" s="45" t="e">
        <f t="array" ref="P55">CHOOSE($U$51, INDEX('Scenario Analysis'!$C$25:$E$29,ROW()-50,2), INDEX('Scenario Analysis'!$C$25:$E$29,ROW()-50,2)*INDEX('Scenario Analysis'!$C:$E,CHOOSE(ROW()-50,9,31,32,33,34),2), INDEX('Scenario Analysis'!$C$36:$E$40,ROW()-50,2))</f>
        <v>#N/A</v>
      </c>
      <c r="Q55" s="45" t="e">
        <f t="array" ref="Q55">CHOOSE($U$51, INDEX('Scenario Analysis'!$C$25:$E$29,ROW()-50,3), INDEX('Scenario Analysis'!$C$25:$E$29,ROW()-50,3)*INDEX('Scenario Analysis'!$C:$E,CHOOSE(ROW()-50,9,31,32,33,34),3), INDEX('Scenario Analysis'!$C$36:$E$40,ROW()-50,3))</f>
        <v>#N/A</v>
      </c>
      <c r="R55" s="45" t="e">
        <f t="array" ref="R55">CHOOSE($U$51, INDEX('Scenario Analysis'!$C$25:$E$29,ROW()-50,$U$52), INDEX('Scenario Analysis'!$C$25:$E$29,ROW()-50,$U$52)*INDEX('Scenario Analysis'!$C:$E,CHOOSE(ROW()-50,9,31,32,33,34),$U$52), INDEX('Scenario Analysis'!$C$36:$E$40,ROW()-50,$U$52))</f>
        <v>#N/A</v>
      </c>
      <c r="S55" s="45" t="e">
        <f>P55</f>
        <v>#N/A</v>
      </c>
      <c r="T55" s="45"/>
      <c r="U55" s="45"/>
      <c r="V55" s="53" t="str">
        <f>N55</f>
        <v>FY2030E</v>
      </c>
      <c r="W55" s="45" t="e">
        <f>R55</f>
        <v>#N/A</v>
      </c>
      <c r="X55" s="45" t="e">
        <f>AA55-W55</f>
        <v>#N/A</v>
      </c>
      <c r="Y55" s="45" t="e">
        <f>CHOOSE($U$51,AA55/AA54-1,AB55/AA55,AC55/AB55)</f>
        <v>#N/A</v>
      </c>
      <c r="Z55" s="45"/>
      <c r="AA55" s="53">
        <f t="array" ref="AA55">INDEX('Scenario Analysis'!$C$25:$E$29,5,$U$52)</f>
        <v>1997.8101706982411</v>
      </c>
      <c r="AB55" s="53">
        <f t="array" ref="AB55">AA55*INDEX('Scenario Analysis'!$C:$E,CHOOSE(5,9,31,32,33,34),$U$52)</f>
        <v>599.34305120947226</v>
      </c>
      <c r="AC55" s="53">
        <f t="array" ref="AC55">INDEX('Scenario Analysis'!$C$36:$E$40,5,$U$52)</f>
        <v>359.60583072568335</v>
      </c>
      <c r="AD55" s="45"/>
      <c r="AE55" s="53" t="str">
        <f>N55</f>
        <v>FY2030E</v>
      </c>
      <c r="AF55" s="45" t="e">
        <f>O55/$O$51*100</f>
        <v>#N/A</v>
      </c>
      <c r="AG55" s="45" t="e">
        <f>P55/$P$51*100</f>
        <v>#N/A</v>
      </c>
      <c r="AH55" s="45" t="e">
        <f>Q55/$Q$51*100</f>
        <v>#N/A</v>
      </c>
      <c r="AI55" s="45" t="e">
        <f>R55/$R$51*100</f>
        <v>#N/A</v>
      </c>
      <c r="AJ55" s="45"/>
      <c r="AK55" s="45"/>
    </row>
    <row r="56" spans="2:37" x14ac:dyDescent="0.2">
      <c r="L56" s="60"/>
      <c r="M56" s="60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</row>
    <row r="57" spans="2:37" x14ac:dyDescent="0.2">
      <c r="L57" s="60"/>
      <c r="M57" s="60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</row>
    <row r="58" spans="2:37" x14ac:dyDescent="0.2">
      <c r="L58" s="60"/>
      <c r="M58" s="60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</row>
    <row r="59" spans="2:37" x14ac:dyDescent="0.2">
      <c r="L59" s="60"/>
      <c r="M59" s="60"/>
      <c r="N59" s="62" t="s">
        <v>40</v>
      </c>
      <c r="O59" s="45"/>
      <c r="P59" s="45"/>
      <c r="Q59" s="45"/>
      <c r="R59" s="45"/>
      <c r="S59" s="45"/>
      <c r="T59" s="45"/>
      <c r="U59" s="45"/>
      <c r="V59" s="45"/>
      <c r="W59" s="45"/>
      <c r="X59" s="45" t="s">
        <v>40</v>
      </c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</row>
    <row r="60" spans="2:37" x14ac:dyDescent="0.2">
      <c r="L60" s="60"/>
      <c r="M60" s="60"/>
      <c r="N60" s="45" t="s">
        <v>52</v>
      </c>
      <c r="O60" s="45" t="s">
        <v>41</v>
      </c>
      <c r="P60" s="45" t="s">
        <v>42</v>
      </c>
      <c r="Q60" s="45" t="s">
        <v>43</v>
      </c>
      <c r="R60" s="45" t="s">
        <v>44</v>
      </c>
      <c r="S60" s="45"/>
      <c r="T60" s="45" t="s">
        <v>29</v>
      </c>
      <c r="U60" s="45" t="s">
        <v>53</v>
      </c>
      <c r="V60" s="45" t="s">
        <v>54</v>
      </c>
      <c r="W60" s="45"/>
      <c r="X60" s="45" t="s">
        <v>29</v>
      </c>
      <c r="Y60" s="45" t="str">
        <f>U61</f>
        <v>Subscription</v>
      </c>
      <c r="Z60" s="45" t="str">
        <f>U62</f>
        <v>Advertising</v>
      </c>
      <c r="AA60" s="45" t="str">
        <f>U63</f>
        <v>DET + Other</v>
      </c>
      <c r="AB60" s="45"/>
      <c r="AC60" s="45"/>
      <c r="AD60" s="45"/>
      <c r="AE60" s="45"/>
      <c r="AF60" s="45"/>
      <c r="AG60" s="45"/>
      <c r="AH60" s="45"/>
      <c r="AI60" s="45"/>
      <c r="AJ60" s="45"/>
      <c r="AK60" s="45"/>
    </row>
    <row r="61" spans="2:37" x14ac:dyDescent="0.2">
      <c r="L61" s="60"/>
      <c r="M61" s="60"/>
      <c r="N61" s="45" t="s">
        <v>55</v>
      </c>
      <c r="O61" s="53">
        <f>('Scenario Analysis'!$C$8)/MAX('Scenario Analysis'!$C$8:$E$8)*100</f>
        <v>55.555555555555557</v>
      </c>
      <c r="P61" s="53">
        <f>('Scenario Analysis'!$D$8)/MAX('Scenario Analysis'!$C$8:$E$8)*100</f>
        <v>77.777777777777786</v>
      </c>
      <c r="Q61" s="53">
        <f>('Scenario Analysis'!$E$8)/MAX('Scenario Analysis'!$C$8:$E$8)*100</f>
        <v>100</v>
      </c>
      <c r="R61" s="53">
        <f t="array" ref="R61">INDEX('Scenario Analysis'!$C$8:$E$8,1,$U$52)/MAX('Scenario Analysis'!$C$8:$E$8)*100</f>
        <v>77.777777777777786</v>
      </c>
      <c r="S61" s="45"/>
      <c r="T61" s="53" t="s">
        <v>24</v>
      </c>
      <c r="U61" s="45" t="s">
        <v>56</v>
      </c>
      <c r="V61" s="53">
        <f>$AA$51*INDEX(Assumptions!$D$10:$H$10,1,1)</f>
        <v>922.6339200000001</v>
      </c>
      <c r="W61" s="45"/>
      <c r="X61" s="45" t="str">
        <f>T61</f>
        <v>FY2026E</v>
      </c>
      <c r="Y61" s="65">
        <f>V61</f>
        <v>922.6339200000001</v>
      </c>
      <c r="Z61" s="65">
        <f>V62</f>
        <v>88.714799999999997</v>
      </c>
      <c r="AA61" s="65">
        <f>V63</f>
        <v>171.51527999999996</v>
      </c>
      <c r="AB61" s="45"/>
      <c r="AC61" s="45"/>
      <c r="AD61" s="45"/>
      <c r="AE61" s="45"/>
      <c r="AF61" s="45"/>
      <c r="AG61" s="45"/>
      <c r="AH61" s="45"/>
      <c r="AI61" s="45"/>
      <c r="AJ61" s="45"/>
      <c r="AK61" s="45"/>
    </row>
    <row r="62" spans="2:37" x14ac:dyDescent="0.2">
      <c r="L62" s="60"/>
      <c r="M62" s="60"/>
      <c r="N62" s="45" t="s">
        <v>57</v>
      </c>
      <c r="O62" s="53">
        <f>('Scenario Analysis'!$C$10)/MAX('Scenario Analysis'!$C$10:$E$10)*100</f>
        <v>61.111111111111114</v>
      </c>
      <c r="P62" s="53">
        <f>('Scenario Analysis'!$D$10)/MAX('Scenario Analysis'!$C$10:$E$10)*100</f>
        <v>83.333333333333343</v>
      </c>
      <c r="Q62" s="53">
        <f>('Scenario Analysis'!$E$10)/MAX('Scenario Analysis'!$C$10:$E$10)*100</f>
        <v>100</v>
      </c>
      <c r="R62" s="53">
        <f t="array" ref="R62">INDEX('Scenario Analysis'!$C$10:$E$10,1,$U$52)/MAX('Scenario Analysis'!$C$10:$E$10)*100</f>
        <v>83.333333333333343</v>
      </c>
      <c r="S62" s="45"/>
      <c r="T62" s="53" t="s">
        <v>24</v>
      </c>
      <c r="U62" s="45" t="s">
        <v>58</v>
      </c>
      <c r="V62" s="53">
        <f>$AA$51*INDEX(Assumptions!$D$11:$H$11,1,1)</f>
        <v>88.714799999999997</v>
      </c>
      <c r="W62" s="45"/>
      <c r="X62" s="45" t="str">
        <f>T64</f>
        <v>FY2027E</v>
      </c>
      <c r="Y62" s="65">
        <f>V64</f>
        <v>1058.5449936000002</v>
      </c>
      <c r="Z62" s="65">
        <f>V65</f>
        <v>97.089477120000012</v>
      </c>
      <c r="AA62" s="65">
        <f>V66</f>
        <v>192.83048927999999</v>
      </c>
      <c r="AB62" s="45"/>
      <c r="AC62" s="45"/>
      <c r="AD62" s="45"/>
      <c r="AE62" s="45"/>
      <c r="AF62" s="45"/>
      <c r="AG62" s="45"/>
      <c r="AH62" s="45"/>
      <c r="AI62" s="45"/>
      <c r="AJ62" s="45"/>
      <c r="AK62" s="45"/>
    </row>
    <row r="63" spans="2:37" x14ac:dyDescent="0.2">
      <c r="L63" s="60"/>
      <c r="M63" s="60"/>
      <c r="N63" s="45" t="s">
        <v>59</v>
      </c>
      <c r="O63" s="53">
        <f>('Scenario Analysis'!$C$14)/MAX('Scenario Analysis'!$C$14:$E$14)*100</f>
        <v>76.92307692307692</v>
      </c>
      <c r="P63" s="53">
        <f>('Scenario Analysis'!$D$14)/MAX('Scenario Analysis'!$C$14:$E$14)*100</f>
        <v>92.307692307692307</v>
      </c>
      <c r="Q63" s="53">
        <f>('Scenario Analysis'!$E$14)/MAX('Scenario Analysis'!$C$14:$E$14)*100</f>
        <v>100</v>
      </c>
      <c r="R63" s="53">
        <f t="array" ref="R63">INDEX('Scenario Analysis'!$C$14:$E$14,1,$U$52)/MAX('Scenario Analysis'!$C$14:$E$14)*100</f>
        <v>92.307692307692307</v>
      </c>
      <c r="S63" s="45"/>
      <c r="T63" s="53" t="s">
        <v>24</v>
      </c>
      <c r="U63" s="45" t="s">
        <v>60</v>
      </c>
      <c r="V63" s="53">
        <f>$AA$51*INDEX(Assumptions!$D$12:$H$12,1,1)</f>
        <v>171.51527999999996</v>
      </c>
      <c r="W63" s="45"/>
      <c r="X63" s="45" t="str">
        <f>T67</f>
        <v>FY2028E</v>
      </c>
      <c r="Y63" s="65">
        <f>V67</f>
        <v>1214.4275429760003</v>
      </c>
      <c r="Z63" s="65">
        <f>V68</f>
        <v>107.60750380800003</v>
      </c>
      <c r="AA63" s="65">
        <f>V69</f>
        <v>215.21500761599998</v>
      </c>
      <c r="AB63" s="45"/>
      <c r="AC63" s="45"/>
      <c r="AD63" s="45"/>
      <c r="AE63" s="45"/>
      <c r="AF63" s="45"/>
      <c r="AG63" s="45"/>
      <c r="AH63" s="45"/>
      <c r="AI63" s="45"/>
      <c r="AJ63" s="45"/>
      <c r="AK63" s="45"/>
    </row>
    <row r="64" spans="2:37" x14ac:dyDescent="0.2">
      <c r="L64" s="60"/>
      <c r="M64" s="60"/>
      <c r="N64" s="45" t="s">
        <v>61</v>
      </c>
      <c r="O64" s="53">
        <f>('Scenario Analysis'!$C$12)/MAX('Scenario Analysis'!$C$12:$E$12)*100</f>
        <v>62.5</v>
      </c>
      <c r="P64" s="53">
        <f>('Scenario Analysis'!$D$12)/MAX('Scenario Analysis'!$C$12:$E$12)*100</f>
        <v>87.500000000000014</v>
      </c>
      <c r="Q64" s="53">
        <f>('Scenario Analysis'!$E$12)/MAX('Scenario Analysis'!$C$12:$E$12)*100</f>
        <v>100</v>
      </c>
      <c r="R64" s="53">
        <f t="array" ref="R64">INDEX('Scenario Analysis'!$C$12:$E$12,1,$U$52)/MAX('Scenario Analysis'!$C$12:$E$12)*100</f>
        <v>87.500000000000014</v>
      </c>
      <c r="S64" s="45"/>
      <c r="T64" s="53" t="s">
        <v>25</v>
      </c>
      <c r="U64" s="45" t="s">
        <v>56</v>
      </c>
      <c r="V64" s="53">
        <f>$AA$52*INDEX(Assumptions!$D$10:$H$10,1,2)</f>
        <v>1058.5449936000002</v>
      </c>
      <c r="W64" s="45"/>
      <c r="X64" s="45" t="str">
        <f>T70</f>
        <v>FY2029E</v>
      </c>
      <c r="Y64" s="65">
        <f>V70</f>
        <v>1393.2097243027206</v>
      </c>
      <c r="Z64" s="65">
        <f>V71</f>
        <v>119.16762421708806</v>
      </c>
      <c r="AA64" s="65">
        <f>V72</f>
        <v>240.08771349619201</v>
      </c>
      <c r="AB64" s="45"/>
      <c r="AC64" s="45"/>
      <c r="AD64" s="45"/>
      <c r="AE64" s="45"/>
      <c r="AF64" s="45"/>
      <c r="AG64" s="45"/>
      <c r="AH64" s="45"/>
      <c r="AI64" s="45"/>
      <c r="AJ64" s="45"/>
      <c r="AK64" s="45"/>
    </row>
    <row r="65" spans="12:37" x14ac:dyDescent="0.2">
      <c r="L65" s="60"/>
      <c r="M65" s="60"/>
      <c r="N65" s="45" t="s">
        <v>62</v>
      </c>
      <c r="O65" s="53">
        <f>('Scenario Analysis'!$C$13)/MAX('Scenario Analysis'!$C$13:$E$13)*100</f>
        <v>60</v>
      </c>
      <c r="P65" s="53">
        <f>('Scenario Analysis'!$D$13)/MAX('Scenario Analysis'!$C$13:$E$13)*100</f>
        <v>75</v>
      </c>
      <c r="Q65" s="53">
        <f>('Scenario Analysis'!$E$13)/MAX('Scenario Analysis'!$C$13:$E$13)*100</f>
        <v>100</v>
      </c>
      <c r="R65" s="53">
        <f t="array" ref="R65">INDEX('Scenario Analysis'!$C$13:$E$13,1,$U$52)/MAX('Scenario Analysis'!$C$13:$E$13)*100</f>
        <v>75</v>
      </c>
      <c r="S65" s="45"/>
      <c r="T65" s="53" t="s">
        <v>25</v>
      </c>
      <c r="U65" s="45" t="s">
        <v>58</v>
      </c>
      <c r="V65" s="53">
        <f>$AA$52*INDEX(Assumptions!$D$11:$H$11,1,2)</f>
        <v>97.089477120000012</v>
      </c>
      <c r="W65" s="45"/>
      <c r="X65" s="45" t="str">
        <f>T73</f>
        <v>FY2030E</v>
      </c>
      <c r="Y65" s="65">
        <f>V73</f>
        <v>1598.2481365585929</v>
      </c>
      <c r="Z65" s="65">
        <f>V74</f>
        <v>129.85766109538568</v>
      </c>
      <c r="AA65" s="65">
        <f>V75</f>
        <v>269.70437304426247</v>
      </c>
      <c r="AB65" s="45"/>
      <c r="AC65" s="45"/>
      <c r="AD65" s="45"/>
      <c r="AE65" s="45"/>
      <c r="AF65" s="45"/>
      <c r="AG65" s="45"/>
      <c r="AH65" s="45"/>
      <c r="AI65" s="45"/>
      <c r="AJ65" s="45"/>
      <c r="AK65" s="45"/>
    </row>
    <row r="66" spans="12:37" x14ac:dyDescent="0.2">
      <c r="L66" s="60"/>
      <c r="M66" s="60"/>
      <c r="N66" s="45" t="s">
        <v>63</v>
      </c>
      <c r="O66" s="53">
        <f>('Scenario Analysis'!$C$44)/MAX('Scenario Analysis'!$C$44:$E$44)*100</f>
        <v>29.016828809036387</v>
      </c>
      <c r="P66" s="53">
        <f>('Scenario Analysis'!$D$44)/MAX('Scenario Analysis'!$C$44:$E$44)*100</f>
        <v>56.454805223853697</v>
      </c>
      <c r="Q66" s="53">
        <f>('Scenario Analysis'!$E$44)/MAX('Scenario Analysis'!$C$44:$E$44)*100</f>
        <v>100</v>
      </c>
      <c r="R66" s="53">
        <f t="array" ref="R66">INDEX('Scenario Analysis'!$C$44:$E$44,1,$U$52)/MAX('Scenario Analysis'!$C$44:$E$44)*100</f>
        <v>56.454805223853697</v>
      </c>
      <c r="S66" s="45"/>
      <c r="T66" s="53" t="s">
        <v>25</v>
      </c>
      <c r="U66" s="45" t="s">
        <v>60</v>
      </c>
      <c r="V66" s="53">
        <f>$AA$52*INDEX(Assumptions!$D$12:$H$12,1,2)</f>
        <v>192.83048927999999</v>
      </c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</row>
    <row r="67" spans="12:37" x14ac:dyDescent="0.2">
      <c r="L67" s="60"/>
      <c r="M67" s="60"/>
      <c r="N67" s="45"/>
      <c r="O67" s="45"/>
      <c r="P67" s="45"/>
      <c r="Q67" s="45"/>
      <c r="R67" s="45"/>
      <c r="S67" s="45"/>
      <c r="T67" s="53" t="s">
        <v>26</v>
      </c>
      <c r="U67" s="45" t="s">
        <v>56</v>
      </c>
      <c r="V67" s="53">
        <f>$AA$53*INDEX(Assumptions!$D$10:$H$10,1,3)</f>
        <v>1214.4275429760003</v>
      </c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</row>
    <row r="68" spans="12:37" x14ac:dyDescent="0.2">
      <c r="L68" s="60"/>
      <c r="M68" s="60"/>
      <c r="N68" s="45"/>
      <c r="O68" s="45"/>
      <c r="P68" s="45"/>
      <c r="Q68" s="45"/>
      <c r="R68" s="45"/>
      <c r="S68" s="45"/>
      <c r="T68" s="53" t="s">
        <v>26</v>
      </c>
      <c r="U68" s="45" t="s">
        <v>58</v>
      </c>
      <c r="V68" s="53">
        <f>$AA$53*INDEX(Assumptions!$D$11:$H$11,1,3)</f>
        <v>107.60750380800003</v>
      </c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</row>
    <row r="69" spans="12:37" x14ac:dyDescent="0.2">
      <c r="L69" s="60"/>
      <c r="M69" s="60"/>
      <c r="N69" s="45"/>
      <c r="O69" s="45"/>
      <c r="P69" s="45"/>
      <c r="Q69" s="45"/>
      <c r="R69" s="45"/>
      <c r="S69" s="45"/>
      <c r="T69" s="53" t="s">
        <v>26</v>
      </c>
      <c r="U69" s="45" t="s">
        <v>60</v>
      </c>
      <c r="V69" s="53">
        <f>$AA$53*INDEX(Assumptions!$D$12:$H$12,1,3)</f>
        <v>215.21500761599998</v>
      </c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</row>
    <row r="70" spans="12:37" x14ac:dyDescent="0.2">
      <c r="L70" s="60"/>
      <c r="M70" s="60"/>
      <c r="N70" s="45"/>
      <c r="O70" s="45"/>
      <c r="P70" s="45"/>
      <c r="Q70" s="45"/>
      <c r="R70" s="45"/>
      <c r="S70" s="45"/>
      <c r="T70" s="53" t="s">
        <v>27</v>
      </c>
      <c r="U70" s="45" t="s">
        <v>56</v>
      </c>
      <c r="V70" s="53">
        <f>$AA$54*INDEX(Assumptions!$D$10:$H$10,1,4)</f>
        <v>1393.2097243027206</v>
      </c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</row>
    <row r="71" spans="12:37" x14ac:dyDescent="0.2">
      <c r="L71" s="60"/>
      <c r="M71" s="60"/>
      <c r="N71" s="45"/>
      <c r="O71" s="45"/>
      <c r="P71" s="45"/>
      <c r="Q71" s="45"/>
      <c r="R71" s="45"/>
      <c r="S71" s="45"/>
      <c r="T71" s="53" t="s">
        <v>27</v>
      </c>
      <c r="U71" s="45" t="s">
        <v>58</v>
      </c>
      <c r="V71" s="53">
        <f>$AA$54*INDEX(Assumptions!$D$11:$H$11,1,4)</f>
        <v>119.16762421708806</v>
      </c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</row>
    <row r="72" spans="12:37" x14ac:dyDescent="0.2">
      <c r="L72" s="60"/>
      <c r="M72" s="60"/>
      <c r="N72" s="45"/>
      <c r="O72" s="45"/>
      <c r="P72" s="45"/>
      <c r="Q72" s="45"/>
      <c r="R72" s="45"/>
      <c r="S72" s="45"/>
      <c r="T72" s="53" t="s">
        <v>27</v>
      </c>
      <c r="U72" s="45" t="s">
        <v>60</v>
      </c>
      <c r="V72" s="53">
        <f>$AA$54*INDEX(Assumptions!$D$12:$H$12,1,4)</f>
        <v>240.08771349619201</v>
      </c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</row>
    <row r="73" spans="12:37" x14ac:dyDescent="0.2">
      <c r="L73" s="60"/>
      <c r="M73" s="60"/>
      <c r="N73" s="45"/>
      <c r="O73" s="45"/>
      <c r="P73" s="45"/>
      <c r="Q73" s="45"/>
      <c r="R73" s="45"/>
      <c r="S73" s="45"/>
      <c r="T73" s="53" t="s">
        <v>28</v>
      </c>
      <c r="U73" s="45" t="s">
        <v>56</v>
      </c>
      <c r="V73" s="53">
        <f>$AA$55*INDEX(Assumptions!$D$10:$H$10,1,5)</f>
        <v>1598.2481365585929</v>
      </c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</row>
    <row r="74" spans="12:37" x14ac:dyDescent="0.2">
      <c r="L74" s="60"/>
      <c r="M74" s="60"/>
      <c r="N74" s="45"/>
      <c r="O74" s="45"/>
      <c r="P74" s="45"/>
      <c r="Q74" s="45"/>
      <c r="R74" s="45"/>
      <c r="S74" s="45"/>
      <c r="T74" s="53" t="s">
        <v>28</v>
      </c>
      <c r="U74" s="45" t="s">
        <v>58</v>
      </c>
      <c r="V74" s="53">
        <f>$AA$55*INDEX(Assumptions!$D$11:$H$11,1,5)</f>
        <v>129.85766109538568</v>
      </c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</row>
    <row r="75" spans="12:37" x14ac:dyDescent="0.2">
      <c r="L75" s="60"/>
      <c r="M75" s="60"/>
      <c r="N75" s="45"/>
      <c r="O75" s="45"/>
      <c r="P75" s="45"/>
      <c r="Q75" s="45"/>
      <c r="R75" s="45"/>
      <c r="S75" s="45"/>
      <c r="T75" s="53" t="s">
        <v>28</v>
      </c>
      <c r="U75" s="45" t="s">
        <v>60</v>
      </c>
      <c r="V75" s="53">
        <f>$AA$55*INDEX(Assumptions!$D$12:$H$12,1,5)</f>
        <v>269.70437304426247</v>
      </c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</row>
    <row r="76" spans="12:37" x14ac:dyDescent="0.2">
      <c r="L76" s="60"/>
      <c r="M76" s="60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</row>
    <row r="77" spans="12:37" x14ac:dyDescent="0.2">
      <c r="L77" s="60"/>
      <c r="M77" s="60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</row>
    <row r="78" spans="12:37" x14ac:dyDescent="0.2">
      <c r="M78" s="60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</row>
    <row r="79" spans="12:37" x14ac:dyDescent="0.2">
      <c r="M79" s="60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</row>
    <row r="80" spans="12:37" x14ac:dyDescent="0.2">
      <c r="M80" s="60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</row>
    <row r="81" spans="13:37" x14ac:dyDescent="0.2">
      <c r="M81" s="60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</row>
    <row r="82" spans="13:37" x14ac:dyDescent="0.2">
      <c r="M82" s="60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</row>
    <row r="83" spans="13:37" x14ac:dyDescent="0.2">
      <c r="M83" s="60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</row>
    <row r="84" spans="13:37" x14ac:dyDescent="0.2">
      <c r="M84" s="60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</row>
    <row r="85" spans="13:37" x14ac:dyDescent="0.2">
      <c r="M85" s="60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</row>
    <row r="86" spans="13:37" x14ac:dyDescent="0.2">
      <c r="M86" s="60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</row>
    <row r="87" spans="13:37" x14ac:dyDescent="0.2">
      <c r="M87" s="60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</row>
    <row r="88" spans="13:37" x14ac:dyDescent="0.2">
      <c r="M88" s="60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</row>
    <row r="89" spans="13:37" x14ac:dyDescent="0.2">
      <c r="M89" s="60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</row>
    <row r="90" spans="13:37" x14ac:dyDescent="0.2">
      <c r="M90" s="60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</row>
    <row r="91" spans="13:37" x14ac:dyDescent="0.2">
      <c r="M91" s="60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</row>
    <row r="92" spans="13:37" x14ac:dyDescent="0.2">
      <c r="M92" s="60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</row>
    <row r="93" spans="13:37" x14ac:dyDescent="0.2">
      <c r="M93" s="60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</row>
    <row r="94" spans="13:37" x14ac:dyDescent="0.2">
      <c r="M94" s="60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</row>
    <row r="95" spans="13:37" x14ac:dyDescent="0.2">
      <c r="M95" s="60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</row>
  </sheetData>
  <dataValidations count="1">
    <dataValidation type="list" allowBlank="1" showInputMessage="1" showErrorMessage="1" sqref="C51" xr:uid="{00000000-0002-0000-0100-000000000000}">
      <formula1>"Bear,Base,Bull"</formula1>
    </dataValidation>
  </dataValidations>
  <printOptions horizontalCentered="1"/>
  <pageMargins left="0.25" right="0.25" top="0.375" bottom="0.375" header="0.125" footer="0.125"/>
  <pageSetup scale="94" orientation="landscape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E3A8A"/>
    <pageSetUpPr fitToPage="1"/>
  </sheetPr>
  <dimension ref="B2:Z53"/>
  <sheetViews>
    <sheetView showGridLines="0" zoomScaleNormal="100" workbookViewId="0"/>
  </sheetViews>
  <sheetFormatPr baseColWidth="10" defaultColWidth="8.85546875" defaultRowHeight="15" x14ac:dyDescent="0.2"/>
  <cols>
    <col min="1" max="1" width="2" customWidth="1"/>
    <col min="2" max="2" width="25.85546875" customWidth="1"/>
    <col min="3" max="5" width="14" customWidth="1"/>
    <col min="6" max="6" width="18.42578125" customWidth="1"/>
    <col min="7" max="7" width="58" customWidth="1"/>
  </cols>
  <sheetData>
    <row r="2" spans="2:26" ht="21" customHeight="1" x14ac:dyDescent="0.2">
      <c r="B2" s="38" t="s">
        <v>64</v>
      </c>
      <c r="C2" s="39"/>
      <c r="D2" s="39"/>
      <c r="E2" s="39"/>
      <c r="F2" s="39"/>
      <c r="G2" s="39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2:26" ht="21" customHeight="1" x14ac:dyDescent="0.2">
      <c r="B3" s="66"/>
      <c r="G3" s="60"/>
      <c r="H3" s="45"/>
      <c r="I3" s="45"/>
      <c r="J3" s="45"/>
      <c r="K3" s="45"/>
      <c r="L3" s="45"/>
      <c r="M3" s="45"/>
      <c r="N3" s="45"/>
      <c r="O3" s="45"/>
      <c r="P3" s="45"/>
      <c r="Q3" s="45"/>
    </row>
    <row r="4" spans="2:26" ht="17" customHeight="1" thickBot="1" x14ac:dyDescent="0.25">
      <c r="B4" s="67" t="s">
        <v>65</v>
      </c>
      <c r="C4" s="68"/>
      <c r="D4" s="68"/>
      <c r="E4" s="68"/>
      <c r="G4" s="60"/>
      <c r="H4" s="62" t="s">
        <v>40</v>
      </c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</row>
    <row r="5" spans="2:26" ht="16" customHeight="1" thickTop="1" x14ac:dyDescent="0.2">
      <c r="B5" s="69" t="s">
        <v>66</v>
      </c>
      <c r="C5" s="70" t="s">
        <v>67</v>
      </c>
      <c r="D5" s="70" t="s">
        <v>68</v>
      </c>
      <c r="E5" s="70" t="s">
        <v>69</v>
      </c>
      <c r="G5" s="60"/>
      <c r="H5" s="71" t="s">
        <v>66</v>
      </c>
      <c r="I5" s="71" t="s">
        <v>70</v>
      </c>
      <c r="J5" s="71" t="s">
        <v>71</v>
      </c>
      <c r="K5" s="71" t="s">
        <v>72</v>
      </c>
      <c r="L5" s="71" t="str">
        <f>"Current Price "&amp;TEXT(Assumptions!$D$45,"$#,##0.00")</f>
        <v>Current Price $100.80</v>
      </c>
      <c r="M5" s="71" t="s">
        <v>73</v>
      </c>
      <c r="N5" s="71" t="s">
        <v>74</v>
      </c>
      <c r="O5" s="71" t="s">
        <v>75</v>
      </c>
      <c r="P5" s="45"/>
      <c r="Q5" s="45"/>
      <c r="R5" s="45"/>
      <c r="S5" s="45"/>
    </row>
    <row r="6" spans="2:26" x14ac:dyDescent="0.2">
      <c r="B6" s="72" t="s">
        <v>76</v>
      </c>
      <c r="C6" s="73">
        <f>MIN('DCF Model'!C46,'DCF Model'!C43,'DCF Model'!C47)</f>
        <v>173.07321900746237</v>
      </c>
      <c r="D6" s="74">
        <f>'DCF Model'!C43</f>
        <v>194.9668881814093</v>
      </c>
      <c r="E6" s="73">
        <f>MAX('DCF Model'!C46,'DCF Model'!C43,'DCF Model'!C47)</f>
        <v>221.72581717178886</v>
      </c>
      <c r="G6" s="60"/>
      <c r="H6" s="45" t="s">
        <v>77</v>
      </c>
      <c r="I6" s="53">
        <f t="shared" ref="I6:I11" si="0">C6</f>
        <v>173.07321900746237</v>
      </c>
      <c r="J6" s="75">
        <f t="shared" ref="J6:K11" si="1">D6-C6</f>
        <v>21.893669173946932</v>
      </c>
      <c r="K6" s="75">
        <f t="shared" si="1"/>
        <v>26.758928990379559</v>
      </c>
      <c r="L6" s="53">
        <f t="shared" ref="L6:L11" si="2">$C$17</f>
        <v>100.8</v>
      </c>
      <c r="M6" s="53">
        <f>C17</f>
        <v>100.8</v>
      </c>
      <c r="N6" s="53">
        <f>C17</f>
        <v>100.8</v>
      </c>
      <c r="O6" s="53">
        <v>0</v>
      </c>
      <c r="P6" s="45"/>
      <c r="Q6" s="45"/>
      <c r="R6" s="45"/>
      <c r="S6" s="45"/>
    </row>
    <row r="7" spans="2:26" x14ac:dyDescent="0.2">
      <c r="B7" s="76" t="s">
        <v>78</v>
      </c>
      <c r="C7" s="74">
        <f>'Comparable Companies'!D28</f>
        <v>37.524774193548389</v>
      </c>
      <c r="D7" s="74">
        <f>'Comparable Companies'!D29</f>
        <v>40.124352688172046</v>
      </c>
      <c r="E7" s="74">
        <f>'Comparable Companies'!D30</f>
        <v>136.30875698924731</v>
      </c>
      <c r="G7" s="60"/>
      <c r="H7" s="45" t="s">
        <v>79</v>
      </c>
      <c r="I7" s="53">
        <f t="shared" si="0"/>
        <v>37.524774193548389</v>
      </c>
      <c r="J7" s="75">
        <f t="shared" si="1"/>
        <v>2.5995784946236569</v>
      </c>
      <c r="K7" s="75">
        <f t="shared" si="1"/>
        <v>96.184404301075261</v>
      </c>
      <c r="L7" s="53">
        <f t="shared" si="2"/>
        <v>100.8</v>
      </c>
      <c r="M7" s="53">
        <f>C17</f>
        <v>100.8</v>
      </c>
      <c r="N7" s="53">
        <f>C17</f>
        <v>100.8</v>
      </c>
      <c r="O7" s="53">
        <v>6</v>
      </c>
      <c r="P7" s="45"/>
      <c r="Q7" s="45"/>
      <c r="R7" s="45"/>
      <c r="S7" s="45"/>
    </row>
    <row r="8" spans="2:26" x14ac:dyDescent="0.2">
      <c r="B8" s="76" t="s">
        <v>80</v>
      </c>
      <c r="C8" s="74">
        <f>'Comparable Companies'!D32</f>
        <v>60.440058623655901</v>
      </c>
      <c r="D8" s="74">
        <f>'Comparable Companies'!D33</f>
        <v>80.391823569892438</v>
      </c>
      <c r="E8" s="74">
        <f>'Comparable Companies'!D34</f>
        <v>117.90114166881716</v>
      </c>
      <c r="G8" s="60"/>
      <c r="H8" s="45" t="s">
        <v>81</v>
      </c>
      <c r="I8" s="53">
        <f t="shared" si="0"/>
        <v>60.440058623655901</v>
      </c>
      <c r="J8" s="75">
        <f t="shared" si="1"/>
        <v>19.951764946236537</v>
      </c>
      <c r="K8" s="75">
        <f t="shared" si="1"/>
        <v>37.509318098924723</v>
      </c>
      <c r="L8" s="53">
        <f t="shared" si="2"/>
        <v>100.8</v>
      </c>
      <c r="M8" s="53">
        <f>C17</f>
        <v>100.8</v>
      </c>
      <c r="N8" s="45"/>
      <c r="O8" s="45"/>
      <c r="P8" s="45"/>
      <c r="Q8" s="45"/>
      <c r="R8" s="45"/>
      <c r="S8" s="45"/>
    </row>
    <row r="9" spans="2:26" x14ac:dyDescent="0.2">
      <c r="B9" s="76" t="s">
        <v>82</v>
      </c>
      <c r="C9" s="73">
        <f>AVERAGE('Comparable Companies'!D28,'Comparable Companies'!D32)</f>
        <v>48.982416408602148</v>
      </c>
      <c r="D9" s="73">
        <f>AVERAGE('Comparable Companies'!D29,'Comparable Companies'!D33)</f>
        <v>60.258088129032245</v>
      </c>
      <c r="E9" s="73">
        <f>AVERAGE('Comparable Companies'!D30,'Comparable Companies'!D34)</f>
        <v>127.10494932903224</v>
      </c>
      <c r="G9" s="60"/>
      <c r="H9" s="45" t="s">
        <v>82</v>
      </c>
      <c r="I9" s="53">
        <f t="shared" si="0"/>
        <v>48.982416408602148</v>
      </c>
      <c r="J9" s="75">
        <f t="shared" si="1"/>
        <v>11.275671720430097</v>
      </c>
      <c r="K9" s="75">
        <f t="shared" si="1"/>
        <v>66.846861199999992</v>
      </c>
      <c r="L9" s="53">
        <f t="shared" si="2"/>
        <v>100.8</v>
      </c>
      <c r="M9" s="53">
        <f>C17</f>
        <v>100.8</v>
      </c>
      <c r="N9" s="45"/>
      <c r="O9" s="45"/>
      <c r="P9" s="45"/>
      <c r="Q9" s="45"/>
      <c r="R9" s="45"/>
      <c r="S9" s="45"/>
    </row>
    <row r="10" spans="2:26" x14ac:dyDescent="0.2">
      <c r="B10" s="76" t="s">
        <v>83</v>
      </c>
      <c r="C10" s="74">
        <f>'Scenario Analysis'!C44</f>
        <v>83.026695340501789</v>
      </c>
      <c r="D10" s="74">
        <f>'Scenario Analysis'!C48</f>
        <v>173.05778742374847</v>
      </c>
      <c r="E10" s="74">
        <f>'Scenario Analysis'!E44</f>
        <v>286.13290544914992</v>
      </c>
      <c r="G10" s="60"/>
      <c r="H10" s="45" t="s">
        <v>84</v>
      </c>
      <c r="I10" s="53">
        <f t="shared" si="0"/>
        <v>83.026695340501789</v>
      </c>
      <c r="J10" s="75">
        <f t="shared" si="1"/>
        <v>90.031092083246676</v>
      </c>
      <c r="K10" s="75">
        <f t="shared" si="1"/>
        <v>113.07511802540145</v>
      </c>
      <c r="L10" s="53">
        <f t="shared" si="2"/>
        <v>100.8</v>
      </c>
      <c r="M10" s="53">
        <f>C17</f>
        <v>100.8</v>
      </c>
      <c r="N10" s="45"/>
      <c r="O10" s="45"/>
      <c r="P10" s="45"/>
      <c r="Q10" s="45"/>
      <c r="R10" s="45"/>
      <c r="S10" s="45"/>
    </row>
    <row r="11" spans="2:26" x14ac:dyDescent="0.2">
      <c r="B11" s="76" t="s">
        <v>85</v>
      </c>
      <c r="C11" s="73">
        <f t="array" aca="1" ref="C11" ca="1">_xlfn.PERCENTILE.INC(IF(ISNUMBER('Monte Carlo'!$AE$12:$AE$1011),'Monte Carlo'!$AE$12:$AE$1011),0.1)</f>
        <v>123.14790470633514</v>
      </c>
      <c r="D11" s="74">
        <f ca="1">'Monte Carlo'!C7</f>
        <v>160.33749854549569</v>
      </c>
      <c r="E11" s="73">
        <f t="array" aca="1" ref="E11" ca="1">_xlfn.PERCENTILE.INC(IF(ISNUMBER('Monte Carlo'!$AE$12:$AE$1011),'Monte Carlo'!$AE$12:$AE$1011),0.9)</f>
        <v>223.74075116649055</v>
      </c>
      <c r="G11" s="60"/>
      <c r="H11" s="45" t="s">
        <v>86</v>
      </c>
      <c r="I11" s="53">
        <f t="shared" ca="1" si="0"/>
        <v>123.14790470633514</v>
      </c>
      <c r="J11" s="75">
        <f t="shared" ca="1" si="1"/>
        <v>37.189593839160551</v>
      </c>
      <c r="K11" s="75">
        <f t="shared" ca="1" si="1"/>
        <v>63.403252620994863</v>
      </c>
      <c r="L11" s="53">
        <f t="shared" si="2"/>
        <v>100.8</v>
      </c>
      <c r="M11" s="53">
        <f>C17</f>
        <v>100.8</v>
      </c>
      <c r="N11" s="45"/>
      <c r="O11" s="45"/>
      <c r="P11" s="45"/>
      <c r="Q11" s="45"/>
      <c r="R11" s="45"/>
      <c r="S11" s="45"/>
    </row>
    <row r="12" spans="2:26" x14ac:dyDescent="0.2">
      <c r="B12" s="76"/>
      <c r="E12" s="39"/>
      <c r="G12" s="60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</row>
    <row r="13" spans="2:26" x14ac:dyDescent="0.2">
      <c r="B13" s="76" t="s">
        <v>87</v>
      </c>
      <c r="C13" s="73">
        <f ca="1">MIN(C6:C11)</f>
        <v>37.524774193548389</v>
      </c>
      <c r="E13" s="39"/>
      <c r="G13" s="60"/>
      <c r="H13" s="45"/>
      <c r="I13" s="45"/>
      <c r="J13" s="45"/>
      <c r="K13" s="45"/>
      <c r="L13" s="45"/>
      <c r="M13" s="45"/>
      <c r="N13" s="45"/>
      <c r="O13" s="45"/>
      <c r="P13" s="45"/>
      <c r="Q13" s="45"/>
    </row>
    <row r="14" spans="2:26" x14ac:dyDescent="0.2">
      <c r="B14" s="76" t="s">
        <v>10</v>
      </c>
      <c r="C14" s="73">
        <f ca="1">MEDIAN(D6:D11)</f>
        <v>120.36466105769406</v>
      </c>
      <c r="E14" s="39"/>
      <c r="G14" s="60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2:26" x14ac:dyDescent="0.2">
      <c r="B15" s="76" t="s">
        <v>88</v>
      </c>
      <c r="C15" s="73">
        <f ca="1">MAX(E6:E11)</f>
        <v>286.13290544914992</v>
      </c>
      <c r="E15" s="39"/>
      <c r="G15" s="60"/>
      <c r="H15" s="45"/>
      <c r="I15" s="45"/>
      <c r="J15" s="45"/>
      <c r="K15" s="45"/>
      <c r="L15" s="45"/>
      <c r="M15" s="45"/>
      <c r="N15" s="45"/>
      <c r="O15" s="45"/>
      <c r="P15" s="45"/>
      <c r="Q15" s="45"/>
    </row>
    <row r="16" spans="2:26" x14ac:dyDescent="0.2">
      <c r="B16" s="72"/>
      <c r="E16" s="39"/>
      <c r="G16" s="60"/>
      <c r="H16" s="45"/>
      <c r="I16" s="45"/>
      <c r="J16" s="45"/>
      <c r="K16" s="45"/>
      <c r="L16" s="45"/>
      <c r="M16" s="45"/>
      <c r="N16" s="45"/>
      <c r="O16" s="45"/>
      <c r="P16" s="45"/>
      <c r="Q16" s="45"/>
    </row>
    <row r="17" spans="2:17" x14ac:dyDescent="0.2">
      <c r="B17" s="76" t="s">
        <v>7</v>
      </c>
      <c r="C17" s="74">
        <f>Assumptions!D45</f>
        <v>100.8</v>
      </c>
      <c r="E17" s="39"/>
      <c r="G17" s="60"/>
      <c r="H17" s="45"/>
      <c r="I17" s="45"/>
      <c r="J17" s="45"/>
      <c r="K17" s="45"/>
      <c r="L17" s="45"/>
      <c r="M17" s="45"/>
      <c r="N17" s="45"/>
      <c r="O17" s="45"/>
      <c r="P17" s="45"/>
      <c r="Q17" s="45"/>
    </row>
    <row r="18" spans="2:17" x14ac:dyDescent="0.2">
      <c r="B18" s="76" t="s">
        <v>89</v>
      </c>
      <c r="C18" s="77">
        <f ca="1">C14/C17-1</f>
        <v>0.19409385969934601</v>
      </c>
      <c r="E18" s="39"/>
      <c r="G18" s="60"/>
      <c r="H18" s="45"/>
      <c r="I18" s="45"/>
      <c r="J18" s="45"/>
      <c r="K18" s="45"/>
      <c r="L18" s="45"/>
      <c r="M18" s="45"/>
      <c r="N18" s="45"/>
      <c r="O18" s="45"/>
      <c r="P18" s="45"/>
      <c r="Q18" s="45"/>
    </row>
    <row r="19" spans="2:17" x14ac:dyDescent="0.2">
      <c r="B19" s="76" t="s">
        <v>20</v>
      </c>
      <c r="C19" s="78" t="str">
        <f ca="1">IF(C18&gt;0.2,"BUY",IF(C18&gt;0.05,"OUTPERFORM",IF(C18&gt;-0.05,"HOLD","UNDERPERFORM")))</f>
        <v>OUTPERFORM</v>
      </c>
      <c r="D19" s="39"/>
      <c r="E19" s="39"/>
      <c r="G19" s="60"/>
      <c r="H19" s="45"/>
      <c r="I19" s="45"/>
      <c r="J19" s="45"/>
      <c r="K19" s="45"/>
      <c r="L19" s="45"/>
      <c r="M19" s="45"/>
      <c r="N19" s="45"/>
      <c r="O19" s="45"/>
      <c r="P19" s="45"/>
      <c r="Q19" s="45"/>
    </row>
    <row r="21" spans="2:17" ht="17" customHeight="1" thickBot="1" x14ac:dyDescent="0.25">
      <c r="B21" s="79" t="s">
        <v>90</v>
      </c>
      <c r="C21" s="80"/>
      <c r="D21" s="80"/>
      <c r="E21" s="80"/>
      <c r="F21" s="81"/>
      <c r="G21" s="81"/>
    </row>
    <row r="22" spans="2:17" ht="16" customHeight="1" thickTop="1" x14ac:dyDescent="0.2">
      <c r="B22" s="155" t="s">
        <v>91</v>
      </c>
      <c r="C22" s="156"/>
      <c r="D22" s="156"/>
      <c r="E22" s="156"/>
      <c r="F22" s="156"/>
      <c r="G22" s="156"/>
    </row>
    <row r="23" spans="2:17" x14ac:dyDescent="0.2">
      <c r="B23" s="157"/>
      <c r="C23" s="156"/>
      <c r="D23" s="156"/>
      <c r="E23" s="156"/>
      <c r="F23" s="156"/>
      <c r="G23" s="156"/>
    </row>
    <row r="24" spans="2:17" x14ac:dyDescent="0.2">
      <c r="B24" s="157"/>
      <c r="C24" s="156"/>
      <c r="D24" s="156"/>
      <c r="E24" s="156"/>
      <c r="F24" s="156"/>
      <c r="G24" s="156"/>
    </row>
    <row r="46" spans="2:17" x14ac:dyDescent="0.2">
      <c r="P46" s="45"/>
      <c r="Q46" s="45"/>
    </row>
    <row r="47" spans="2:17" x14ac:dyDescent="0.2">
      <c r="P47" s="45"/>
      <c r="Q47" s="45"/>
    </row>
    <row r="48" spans="2:17" ht="16" customHeight="1" x14ac:dyDescent="0.2">
      <c r="B48" s="61" t="s">
        <v>92</v>
      </c>
      <c r="C48" s="19"/>
      <c r="D48" s="19"/>
      <c r="E48" s="19"/>
      <c r="F48" s="19"/>
      <c r="G48" s="19"/>
      <c r="H48" s="82"/>
      <c r="I48" s="82"/>
      <c r="J48" s="82"/>
      <c r="K48" s="82"/>
      <c r="P48" s="53">
        <f>CHOOSE(MATCH($F$50,{"Target Price","Enterprise Value","Equity Value"},0),44,42,43)</f>
        <v>44</v>
      </c>
      <c r="Q48" s="45"/>
    </row>
    <row r="49" spans="2:17" x14ac:dyDescent="0.2">
      <c r="G49" s="60"/>
      <c r="H49" s="62" t="s">
        <v>40</v>
      </c>
      <c r="I49" s="45"/>
      <c r="J49" s="45"/>
      <c r="K49" s="45"/>
      <c r="L49" s="45"/>
      <c r="M49" s="45"/>
      <c r="N49" s="45"/>
      <c r="O49" s="45"/>
      <c r="P49" s="45"/>
      <c r="Q49" s="45"/>
    </row>
    <row r="50" spans="2:17" ht="16" customHeight="1" x14ac:dyDescent="0.2">
      <c r="B50" s="83" t="s">
        <v>84</v>
      </c>
      <c r="C50" s="64" t="s">
        <v>42</v>
      </c>
      <c r="E50" s="83" t="s">
        <v>22</v>
      </c>
      <c r="F50" s="64" t="s">
        <v>63</v>
      </c>
      <c r="G50" s="60"/>
      <c r="H50" s="45" t="s">
        <v>84</v>
      </c>
      <c r="I50" s="45" t="s">
        <v>44</v>
      </c>
      <c r="J50" s="45" t="s">
        <v>93</v>
      </c>
      <c r="K50" s="45" t="s">
        <v>94</v>
      </c>
      <c r="L50" s="45" t="s">
        <v>95</v>
      </c>
      <c r="M50" s="45"/>
      <c r="N50" s="45"/>
      <c r="O50" s="45"/>
      <c r="P50" s="45"/>
      <c r="Q50" s="45"/>
    </row>
    <row r="51" spans="2:17" x14ac:dyDescent="0.2">
      <c r="G51" s="60"/>
      <c r="H51" s="45" t="s">
        <v>41</v>
      </c>
      <c r="I51" s="53">
        <f>IF($C$50=H51,P51,0)</f>
        <v>0</v>
      </c>
      <c r="J51" s="53">
        <f>IF($C$50=H51,0,P51)</f>
        <v>83.026695340501789</v>
      </c>
      <c r="K51" s="53">
        <f>('Scenario Analysis'!$C$7*$P$51)+('Scenario Analysis'!$D$7*$P$52)+('Scenario Analysis'!$E$7*$P$53)</f>
        <v>173.05778742374847</v>
      </c>
      <c r="L51" s="53">
        <f>IF($F$50="Target Price",Assumptions!$D$45,NA())</f>
        <v>100.8</v>
      </c>
      <c r="M51" s="45"/>
      <c r="N51" s="45"/>
      <c r="O51" s="45"/>
      <c r="P51" s="53">
        <f t="array" ref="P51">INDEX('Scenario Analysis'!$C:$E,$P$48,1)</f>
        <v>83.026695340501789</v>
      </c>
      <c r="Q51" s="45"/>
    </row>
    <row r="52" spans="2:17" x14ac:dyDescent="0.2">
      <c r="G52" s="60"/>
      <c r="H52" s="45" t="s">
        <v>42</v>
      </c>
      <c r="I52" s="53">
        <f>IF($C$50=H52,P52,0)</f>
        <v>161.53577445267106</v>
      </c>
      <c r="J52" s="53">
        <f>IF($C$50=H52,0,P52)</f>
        <v>0</v>
      </c>
      <c r="K52" s="53">
        <f>('Scenario Analysis'!$C$7*$P$51)+('Scenario Analysis'!$D$7*$P$52)+('Scenario Analysis'!$E$7*$P$53)</f>
        <v>173.05778742374847</v>
      </c>
      <c r="L52" s="53">
        <f>IF($F$50="Target Price",Assumptions!$D$45,NA())</f>
        <v>100.8</v>
      </c>
      <c r="M52" s="45"/>
      <c r="N52" s="45"/>
      <c r="O52" s="45"/>
      <c r="P52" s="53">
        <f t="array" ref="P52">INDEX('Scenario Analysis'!$C:$E,$P$48,2)</f>
        <v>161.53577445267106</v>
      </c>
      <c r="Q52" s="45"/>
    </row>
    <row r="53" spans="2:17" x14ac:dyDescent="0.2">
      <c r="G53" s="60"/>
      <c r="H53" s="45" t="s">
        <v>43</v>
      </c>
      <c r="I53" s="53">
        <f>IF($C$50=H53,P53,0)</f>
        <v>0</v>
      </c>
      <c r="J53" s="53">
        <f>IF($C$50=H53,0,P53)</f>
        <v>286.13290544914992</v>
      </c>
      <c r="K53" s="53">
        <f>('Scenario Analysis'!$C$7*$P$51)+('Scenario Analysis'!$D$7*$P$52)+('Scenario Analysis'!$E$7*$P$53)</f>
        <v>173.05778742374847</v>
      </c>
      <c r="L53" s="53">
        <f>IF($F$50="Target Price",Assumptions!$D$45,NA())</f>
        <v>100.8</v>
      </c>
      <c r="M53" s="45"/>
      <c r="N53" s="45"/>
      <c r="O53" s="45"/>
      <c r="P53" s="53">
        <f t="array" ref="P53">INDEX('Scenario Analysis'!$C:$E,$P$48,3)</f>
        <v>286.13290544914992</v>
      </c>
      <c r="Q53" s="45"/>
    </row>
  </sheetData>
  <mergeCells count="1">
    <mergeCell ref="B22:G24"/>
  </mergeCells>
  <dataValidations count="2">
    <dataValidation type="list" allowBlank="1" showInputMessage="1" showErrorMessage="1" sqref="C50" xr:uid="{00000000-0002-0000-0200-000000000000}">
      <formula1>"Bear,Base,Bull"</formula1>
    </dataValidation>
    <dataValidation type="list" allowBlank="1" showInputMessage="1" showErrorMessage="1" sqref="F50" xr:uid="{00000000-0002-0000-0200-000001000000}">
      <formula1>"Target Price,Enterprise Value,Equity Value"</formula1>
    </dataValidation>
  </dataValidations>
  <printOptions horizontalCentered="1"/>
  <pageMargins left="0.25" right="0.25" top="0.375" bottom="0.375" header="0.125" footer="0.125"/>
  <pageSetup scale="66"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4A3B8"/>
    <pageSetUpPr fitToPage="1"/>
  </sheetPr>
  <dimension ref="B2:Z76"/>
  <sheetViews>
    <sheetView showGridLines="0" zoomScaleNormal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7" customWidth="1"/>
    <col min="3" max="3" width="2" customWidth="1"/>
    <col min="4" max="8" width="13" customWidth="1"/>
    <col min="9" max="9" width="2" customWidth="1"/>
    <col min="10" max="10" width="58" customWidth="1"/>
  </cols>
  <sheetData>
    <row r="2" spans="2:26" ht="21" customHeight="1" x14ac:dyDescent="0.2">
      <c r="B2" s="38" t="s">
        <v>96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x14ac:dyDescent="0.2">
      <c r="B3" s="84" t="s">
        <v>97</v>
      </c>
      <c r="C3" s="85"/>
      <c r="D3" s="85"/>
      <c r="E3" s="85"/>
      <c r="F3" s="85"/>
      <c r="G3" s="85"/>
      <c r="H3" s="85"/>
    </row>
    <row r="5" spans="2:26" ht="17" customHeight="1" thickBot="1" x14ac:dyDescent="0.25">
      <c r="B5" s="86" t="s">
        <v>98</v>
      </c>
      <c r="C5" s="87"/>
      <c r="D5" s="87"/>
      <c r="E5" s="87"/>
      <c r="F5" s="87"/>
      <c r="G5" s="87"/>
      <c r="H5" s="87"/>
    </row>
    <row r="6" spans="2:26" ht="16" customHeight="1" thickTop="1" x14ac:dyDescent="0.2">
      <c r="B6" s="69" t="s">
        <v>99</v>
      </c>
      <c r="C6" s="49"/>
      <c r="D6" s="51" t="s">
        <v>24</v>
      </c>
      <c r="E6" s="51" t="s">
        <v>25</v>
      </c>
      <c r="F6" s="51" t="s">
        <v>26</v>
      </c>
      <c r="G6" s="51" t="s">
        <v>27</v>
      </c>
      <c r="H6" s="51" t="s">
        <v>28</v>
      </c>
    </row>
    <row r="7" spans="2:26" x14ac:dyDescent="0.2">
      <c r="B7" s="39"/>
      <c r="H7" s="39"/>
    </row>
    <row r="8" spans="2:26" x14ac:dyDescent="0.2">
      <c r="B8" s="39"/>
      <c r="H8" s="39"/>
    </row>
    <row r="9" spans="2:26" x14ac:dyDescent="0.2">
      <c r="B9" s="72" t="s">
        <v>100</v>
      </c>
      <c r="D9" s="88">
        <v>0.16500000000000001</v>
      </c>
      <c r="E9" s="88">
        <v>0.155</v>
      </c>
      <c r="F9" s="88">
        <v>0.14499999999999999</v>
      </c>
      <c r="G9" s="88">
        <v>0.13</v>
      </c>
      <c r="H9" s="88">
        <v>0.12</v>
      </c>
      <c r="J9" s="89" t="s">
        <v>101</v>
      </c>
    </row>
    <row r="10" spans="2:26" x14ac:dyDescent="0.2">
      <c r="B10" s="76" t="s">
        <v>102</v>
      </c>
      <c r="D10" s="88">
        <v>0.78</v>
      </c>
      <c r="E10" s="88">
        <v>0.78500000000000003</v>
      </c>
      <c r="F10" s="88">
        <v>0.79</v>
      </c>
      <c r="G10" s="88">
        <v>0.79500000000000004</v>
      </c>
      <c r="H10" s="88">
        <v>0.8</v>
      </c>
    </row>
    <row r="11" spans="2:26" x14ac:dyDescent="0.2">
      <c r="B11" s="76" t="s">
        <v>103</v>
      </c>
      <c r="D11" s="88">
        <v>7.4999999999999997E-2</v>
      </c>
      <c r="E11" s="88">
        <v>7.1999999999999995E-2</v>
      </c>
      <c r="F11" s="88">
        <v>7.0000000000000007E-2</v>
      </c>
      <c r="G11" s="88">
        <v>6.8000000000000005E-2</v>
      </c>
      <c r="H11" s="88">
        <v>6.5000000000000002E-2</v>
      </c>
    </row>
    <row r="12" spans="2:26" x14ac:dyDescent="0.2">
      <c r="B12" s="76" t="s">
        <v>104</v>
      </c>
      <c r="D12" s="77">
        <f>1-D10-D11</f>
        <v>0.14499999999999996</v>
      </c>
      <c r="E12" s="77">
        <f>1-E10-E11</f>
        <v>0.14299999999999996</v>
      </c>
      <c r="F12" s="77">
        <f>1-F10-F11</f>
        <v>0.13999999999999996</v>
      </c>
      <c r="G12" s="77">
        <f>1-G10-G11</f>
        <v>0.13699999999999996</v>
      </c>
      <c r="H12" s="77">
        <f>1-H10-H11</f>
        <v>0.13499999999999995</v>
      </c>
    </row>
    <row r="13" spans="2:26" x14ac:dyDescent="0.2">
      <c r="B13" s="76" t="s">
        <v>105</v>
      </c>
      <c r="D13" s="88">
        <v>0.2</v>
      </c>
      <c r="E13" s="88">
        <v>0.16</v>
      </c>
      <c r="F13" s="88">
        <v>0.14000000000000001</v>
      </c>
      <c r="G13" s="88">
        <v>0.12</v>
      </c>
      <c r="H13" s="88">
        <v>0.1</v>
      </c>
    </row>
    <row r="14" spans="2:26" x14ac:dyDescent="0.2">
      <c r="B14" s="76" t="s">
        <v>106</v>
      </c>
      <c r="D14" s="88">
        <v>0.18</v>
      </c>
      <c r="E14" s="88">
        <v>0.15</v>
      </c>
      <c r="F14" s="88">
        <v>0.13</v>
      </c>
      <c r="G14" s="88">
        <v>0.11</v>
      </c>
      <c r="H14" s="88">
        <v>0.09</v>
      </c>
    </row>
    <row r="15" spans="2:26" x14ac:dyDescent="0.2">
      <c r="B15" s="76" t="s">
        <v>107</v>
      </c>
      <c r="D15" s="88">
        <v>0.7</v>
      </c>
      <c r="E15" s="88">
        <v>0.71</v>
      </c>
      <c r="F15" s="88">
        <v>0.72</v>
      </c>
      <c r="G15" s="88">
        <v>0.73</v>
      </c>
      <c r="H15" s="88">
        <v>0.74</v>
      </c>
      <c r="J15" s="89" t="s">
        <v>108</v>
      </c>
    </row>
    <row r="16" spans="2:26" x14ac:dyDescent="0.2">
      <c r="B16" s="76" t="s">
        <v>109</v>
      </c>
      <c r="D16" s="88">
        <v>0.25</v>
      </c>
      <c r="E16" s="88">
        <v>0.24</v>
      </c>
      <c r="F16" s="88">
        <v>0.23</v>
      </c>
      <c r="G16" s="88">
        <v>0.218</v>
      </c>
      <c r="H16" s="88">
        <v>0.20499999999999999</v>
      </c>
    </row>
    <row r="17" spans="2:10" x14ac:dyDescent="0.2">
      <c r="B17" s="76" t="s">
        <v>110</v>
      </c>
      <c r="D17" s="88">
        <v>0.13</v>
      </c>
      <c r="E17" s="88">
        <v>0.122</v>
      </c>
      <c r="F17" s="88">
        <v>0.115</v>
      </c>
      <c r="G17" s="88">
        <v>0.109</v>
      </c>
      <c r="H17" s="88">
        <v>0.10299999999999999</v>
      </c>
    </row>
    <row r="18" spans="2:10" x14ac:dyDescent="0.2">
      <c r="B18" s="76" t="s">
        <v>111</v>
      </c>
      <c r="D18" s="88">
        <v>0.16500000000000001</v>
      </c>
      <c r="E18" s="88">
        <v>0.158</v>
      </c>
      <c r="F18" s="88">
        <v>0.152</v>
      </c>
      <c r="G18" s="88">
        <v>0.14699999999999999</v>
      </c>
      <c r="H18" s="88">
        <v>0.14199999999999999</v>
      </c>
    </row>
    <row r="19" spans="2:10" x14ac:dyDescent="0.2">
      <c r="B19" s="72" t="s">
        <v>112</v>
      </c>
      <c r="D19" s="88">
        <v>2.1999999999999999E-2</v>
      </c>
      <c r="E19" s="88">
        <v>2.1000000000000001E-2</v>
      </c>
      <c r="F19" s="88">
        <v>0.02</v>
      </c>
      <c r="G19" s="88">
        <v>1.9E-2</v>
      </c>
      <c r="H19" s="88">
        <v>1.7999999999999999E-2</v>
      </c>
    </row>
    <row r="20" spans="2:10" x14ac:dyDescent="0.2">
      <c r="B20" s="76" t="s">
        <v>113</v>
      </c>
      <c r="D20" s="88">
        <v>0.13</v>
      </c>
      <c r="E20" s="88">
        <v>0.12</v>
      </c>
      <c r="F20" s="88">
        <v>0.112</v>
      </c>
      <c r="G20" s="88">
        <v>0.105</v>
      </c>
      <c r="H20" s="88">
        <v>9.8000000000000004E-2</v>
      </c>
    </row>
    <row r="21" spans="2:10" x14ac:dyDescent="0.2">
      <c r="B21" s="76" t="s">
        <v>114</v>
      </c>
      <c r="D21" s="88">
        <v>3.4000000000000002E-2</v>
      </c>
      <c r="E21" s="88">
        <v>3.2000000000000001E-2</v>
      </c>
      <c r="F21" s="88">
        <v>2.9000000000000001E-2</v>
      </c>
      <c r="G21" s="88">
        <v>2.5999999999999999E-2</v>
      </c>
      <c r="H21" s="88">
        <v>2.4E-2</v>
      </c>
    </row>
    <row r="22" spans="2:10" x14ac:dyDescent="0.2">
      <c r="B22" s="76" t="s">
        <v>115</v>
      </c>
      <c r="D22" s="88">
        <v>0.08</v>
      </c>
      <c r="E22" s="88">
        <v>7.0000000000000007E-2</v>
      </c>
      <c r="F22" s="88">
        <v>0.06</v>
      </c>
      <c r="G22" s="88">
        <v>5.5E-2</v>
      </c>
      <c r="H22" s="88">
        <v>0.05</v>
      </c>
    </row>
    <row r="23" spans="2:10" x14ac:dyDescent="0.2">
      <c r="B23" s="76" t="s">
        <v>116</v>
      </c>
      <c r="D23" s="88">
        <v>0.17</v>
      </c>
      <c r="E23" s="88">
        <v>0.18</v>
      </c>
      <c r="F23" s="88">
        <v>0.19</v>
      </c>
      <c r="G23" s="88">
        <v>0.2</v>
      </c>
      <c r="H23" s="88">
        <v>0.21</v>
      </c>
      <c r="J23" s="89" t="s">
        <v>117</v>
      </c>
    </row>
    <row r="24" spans="2:10" x14ac:dyDescent="0.2">
      <c r="B24" s="76" t="s">
        <v>118</v>
      </c>
      <c r="D24" s="88">
        <v>2.8000000000000001E-2</v>
      </c>
      <c r="E24" s="88">
        <v>2.5999999999999999E-2</v>
      </c>
      <c r="F24" s="88">
        <v>2.4E-2</v>
      </c>
      <c r="G24" s="88">
        <v>2.3E-2</v>
      </c>
      <c r="H24" s="88">
        <v>2.1999999999999999E-2</v>
      </c>
    </row>
    <row r="25" spans="2:10" x14ac:dyDescent="0.2">
      <c r="B25" s="76" t="s">
        <v>119</v>
      </c>
      <c r="C25" s="39"/>
      <c r="D25" s="90">
        <v>2.4500000000000002</v>
      </c>
      <c r="E25" s="90">
        <v>2.42</v>
      </c>
      <c r="F25" s="90">
        <v>2.39</v>
      </c>
      <c r="G25" s="90">
        <v>2.36</v>
      </c>
      <c r="H25" s="90">
        <v>2.33</v>
      </c>
    </row>
    <row r="28" spans="2:10" ht="17" customHeight="1" thickBot="1" x14ac:dyDescent="0.25">
      <c r="B28" s="41" t="s">
        <v>120</v>
      </c>
      <c r="C28" s="42"/>
      <c r="D28" s="42"/>
      <c r="E28" s="42"/>
      <c r="F28" s="42"/>
      <c r="G28" s="42"/>
      <c r="H28" s="42"/>
    </row>
    <row r="29" spans="2:10" ht="16" customHeight="1" thickTop="1" x14ac:dyDescent="0.2">
      <c r="B29" s="72" t="s">
        <v>121</v>
      </c>
      <c r="D29" s="88">
        <v>3.9699999999999999E-2</v>
      </c>
      <c r="H29" s="39"/>
      <c r="J29" s="89" t="s">
        <v>122</v>
      </c>
    </row>
    <row r="30" spans="2:10" x14ac:dyDescent="0.2">
      <c r="B30" s="76" t="s">
        <v>123</v>
      </c>
      <c r="D30" s="88">
        <v>4.2299999999999997E-2</v>
      </c>
      <c r="H30" s="39"/>
    </row>
    <row r="31" spans="2:10" x14ac:dyDescent="0.2">
      <c r="B31" s="76" t="s">
        <v>124</v>
      </c>
      <c r="D31" s="91">
        <v>1.1000000000000001</v>
      </c>
      <c r="H31" s="39"/>
    </row>
    <row r="32" spans="2:10" x14ac:dyDescent="0.2">
      <c r="B32" s="76" t="s">
        <v>125</v>
      </c>
      <c r="D32" s="77">
        <f>D29+(D30*D31)</f>
        <v>8.6230000000000001E-2</v>
      </c>
      <c r="H32" s="39"/>
    </row>
    <row r="33" spans="2:8" x14ac:dyDescent="0.2">
      <c r="B33" s="76" t="s">
        <v>126</v>
      </c>
      <c r="D33" s="88">
        <v>0.05</v>
      </c>
      <c r="H33" s="39"/>
    </row>
    <row r="34" spans="2:8" x14ac:dyDescent="0.2">
      <c r="B34" s="76" t="s">
        <v>127</v>
      </c>
      <c r="D34" s="88">
        <v>0</v>
      </c>
      <c r="H34" s="39"/>
    </row>
    <row r="35" spans="2:8" x14ac:dyDescent="0.2">
      <c r="B35" s="76" t="s">
        <v>128</v>
      </c>
      <c r="D35" s="77">
        <f>1-D34</f>
        <v>1</v>
      </c>
      <c r="H35" s="39"/>
    </row>
    <row r="36" spans="2:8" x14ac:dyDescent="0.2">
      <c r="B36" s="76" t="s">
        <v>129</v>
      </c>
      <c r="D36" s="77">
        <f>D33*(1-D23)</f>
        <v>4.1500000000000002E-2</v>
      </c>
      <c r="H36" s="39"/>
    </row>
    <row r="37" spans="2:8" x14ac:dyDescent="0.2">
      <c r="B37" s="76" t="s">
        <v>130</v>
      </c>
      <c r="D37" s="77">
        <f>D32*D35+D36*D34</f>
        <v>8.6230000000000001E-2</v>
      </c>
      <c r="H37" s="39"/>
    </row>
    <row r="38" spans="2:8" x14ac:dyDescent="0.2">
      <c r="B38" s="76" t="s">
        <v>131</v>
      </c>
      <c r="D38" s="88">
        <v>3.5000000000000003E-2</v>
      </c>
      <c r="H38" s="39"/>
    </row>
    <row r="39" spans="2:8" x14ac:dyDescent="0.2">
      <c r="B39" s="72" t="s">
        <v>132</v>
      </c>
      <c r="D39" s="92">
        <v>15</v>
      </c>
      <c r="H39" s="39"/>
    </row>
    <row r="40" spans="2:8" x14ac:dyDescent="0.2">
      <c r="B40" s="76" t="s">
        <v>133</v>
      </c>
      <c r="D40" s="88">
        <v>0.55000000000000004</v>
      </c>
      <c r="H40" s="39"/>
    </row>
    <row r="41" spans="2:8" x14ac:dyDescent="0.2">
      <c r="B41" s="76" t="s">
        <v>134</v>
      </c>
      <c r="C41" s="39"/>
      <c r="D41" s="88">
        <v>0.6</v>
      </c>
      <c r="E41" s="39"/>
      <c r="F41" s="39"/>
      <c r="G41" s="39"/>
      <c r="H41" s="39"/>
    </row>
    <row r="44" spans="2:8" ht="17" customHeight="1" thickBot="1" x14ac:dyDescent="0.25">
      <c r="B44" s="93" t="s">
        <v>135</v>
      </c>
      <c r="C44" s="94"/>
      <c r="D44" s="94"/>
      <c r="E44" s="60"/>
      <c r="F44" s="60"/>
      <c r="G44" s="60"/>
      <c r="H44" s="60"/>
    </row>
    <row r="45" spans="2:8" ht="16" customHeight="1" thickTop="1" x14ac:dyDescent="0.2">
      <c r="B45" s="72" t="s">
        <v>136</v>
      </c>
      <c r="D45" s="95">
        <v>100.8</v>
      </c>
    </row>
    <row r="46" spans="2:8" x14ac:dyDescent="0.2">
      <c r="B46" s="76" t="s">
        <v>137</v>
      </c>
      <c r="D46" s="90">
        <v>46.5</v>
      </c>
    </row>
    <row r="47" spans="2:8" x14ac:dyDescent="0.2">
      <c r="B47" s="76" t="s">
        <v>138</v>
      </c>
      <c r="D47" s="96">
        <v>1140.5</v>
      </c>
    </row>
    <row r="48" spans="2:8" x14ac:dyDescent="0.2">
      <c r="B48" s="76" t="s">
        <v>139</v>
      </c>
      <c r="D48" s="96">
        <v>0</v>
      </c>
    </row>
    <row r="49" spans="2:8" x14ac:dyDescent="0.2">
      <c r="B49" s="76" t="s">
        <v>140</v>
      </c>
      <c r="D49" s="96">
        <v>0</v>
      </c>
    </row>
    <row r="50" spans="2:8" x14ac:dyDescent="0.2">
      <c r="B50" s="76" t="s">
        <v>141</v>
      </c>
      <c r="D50" s="97">
        <f>D45*D46</f>
        <v>4687.2</v>
      </c>
    </row>
    <row r="51" spans="2:8" x14ac:dyDescent="0.2">
      <c r="B51" s="76" t="s">
        <v>142</v>
      </c>
      <c r="D51" s="97">
        <f>D50+D48+D49-D47</f>
        <v>3546.7</v>
      </c>
    </row>
    <row r="52" spans="2:8" x14ac:dyDescent="0.2">
      <c r="B52" s="76" t="s">
        <v>143</v>
      </c>
      <c r="C52" s="39"/>
      <c r="D52" s="14" t="s">
        <v>3</v>
      </c>
    </row>
    <row r="55" spans="2:8" ht="16" customHeight="1" x14ac:dyDescent="0.2">
      <c r="B55" s="86" t="s">
        <v>144</v>
      </c>
      <c r="C55" s="87"/>
      <c r="D55" s="87"/>
      <c r="E55" s="87"/>
      <c r="F55" s="87"/>
      <c r="G55" s="87"/>
      <c r="H55" s="87"/>
    </row>
    <row r="56" spans="2:8" x14ac:dyDescent="0.2">
      <c r="B56" s="98" t="s">
        <v>22</v>
      </c>
      <c r="C56" s="99"/>
      <c r="D56" s="100" t="s">
        <v>41</v>
      </c>
      <c r="E56" s="100" t="s">
        <v>42</v>
      </c>
      <c r="F56" s="100" t="s">
        <v>43</v>
      </c>
      <c r="G56" s="39"/>
      <c r="H56" s="39"/>
    </row>
    <row r="57" spans="2:8" x14ac:dyDescent="0.2">
      <c r="B57" s="72" t="s">
        <v>145</v>
      </c>
      <c r="D57" s="88">
        <v>0.25</v>
      </c>
      <c r="E57" s="88">
        <v>0.5</v>
      </c>
      <c r="F57" s="88">
        <v>0.25</v>
      </c>
      <c r="H57" s="39"/>
    </row>
    <row r="58" spans="2:8" x14ac:dyDescent="0.2">
      <c r="B58" s="76" t="s">
        <v>146</v>
      </c>
      <c r="D58" s="88">
        <v>0.1</v>
      </c>
      <c r="E58" s="88">
        <v>0.14000000000000001</v>
      </c>
      <c r="F58" s="88">
        <v>0.18</v>
      </c>
      <c r="H58" s="39"/>
    </row>
    <row r="59" spans="2:8" x14ac:dyDescent="0.2">
      <c r="B59" s="76" t="s">
        <v>147</v>
      </c>
      <c r="D59" s="88">
        <v>0.22</v>
      </c>
      <c r="E59" s="88">
        <v>0.25</v>
      </c>
      <c r="F59" s="88">
        <v>0.28000000000000003</v>
      </c>
      <c r="H59" s="39"/>
    </row>
    <row r="60" spans="2:8" x14ac:dyDescent="0.2">
      <c r="B60" s="76" t="s">
        <v>148</v>
      </c>
      <c r="D60" s="88">
        <v>0.22</v>
      </c>
      <c r="E60" s="88">
        <v>0.3</v>
      </c>
      <c r="F60" s="88">
        <v>0.36</v>
      </c>
      <c r="H60" s="39"/>
    </row>
    <row r="61" spans="2:8" x14ac:dyDescent="0.2">
      <c r="B61" s="76" t="s">
        <v>130</v>
      </c>
      <c r="D61" s="88">
        <v>0.1</v>
      </c>
      <c r="E61" s="77">
        <f>D37</f>
        <v>8.6230000000000001E-2</v>
      </c>
      <c r="F61" s="88">
        <v>0.08</v>
      </c>
      <c r="H61" s="39"/>
    </row>
    <row r="62" spans="2:8" x14ac:dyDescent="0.2">
      <c r="B62" s="76" t="s">
        <v>61</v>
      </c>
      <c r="D62" s="88">
        <v>2.5000000000000001E-2</v>
      </c>
      <c r="E62" s="77">
        <f>D38</f>
        <v>3.5000000000000003E-2</v>
      </c>
      <c r="F62" s="88">
        <v>0.04</v>
      </c>
      <c r="H62" s="39"/>
    </row>
    <row r="63" spans="2:8" x14ac:dyDescent="0.2">
      <c r="B63" s="76" t="s">
        <v>62</v>
      </c>
      <c r="D63" s="92">
        <v>12</v>
      </c>
      <c r="E63" s="101">
        <f>D39</f>
        <v>15</v>
      </c>
      <c r="F63" s="92">
        <v>20</v>
      </c>
      <c r="H63" s="39"/>
    </row>
    <row r="64" spans="2:8" x14ac:dyDescent="0.2">
      <c r="B64" s="76" t="s">
        <v>134</v>
      </c>
      <c r="C64" s="39"/>
      <c r="D64" s="88">
        <v>0.5</v>
      </c>
      <c r="E64" s="77">
        <f>D41</f>
        <v>0.6</v>
      </c>
      <c r="F64" s="88">
        <v>0.65</v>
      </c>
      <c r="G64" s="39"/>
      <c r="H64" s="39"/>
    </row>
    <row r="68" spans="2:8" ht="17" customHeight="1" thickBot="1" x14ac:dyDescent="0.25">
      <c r="B68" s="41" t="s">
        <v>149</v>
      </c>
      <c r="C68" s="42"/>
      <c r="D68" s="42"/>
      <c r="E68" s="42"/>
      <c r="F68" s="42"/>
      <c r="G68" s="42"/>
      <c r="H68" s="42"/>
    </row>
    <row r="69" spans="2:8" ht="16" customHeight="1" thickTop="1" x14ac:dyDescent="0.2">
      <c r="B69" s="102" t="s">
        <v>150</v>
      </c>
      <c r="C69" s="103"/>
      <c r="D69" s="104" t="s">
        <v>151</v>
      </c>
      <c r="E69" s="104" t="s">
        <v>152</v>
      </c>
      <c r="F69" s="104" t="s">
        <v>153</v>
      </c>
      <c r="G69" s="104" t="s">
        <v>154</v>
      </c>
      <c r="H69" s="39"/>
    </row>
    <row r="70" spans="2:8" x14ac:dyDescent="0.2">
      <c r="B70" s="72" t="s">
        <v>155</v>
      </c>
      <c r="D70" s="88">
        <v>0.14000000000000001</v>
      </c>
      <c r="E70" s="88">
        <v>0.03</v>
      </c>
      <c r="F70" s="88">
        <v>0.05</v>
      </c>
      <c r="G70" s="88">
        <v>0.3</v>
      </c>
      <c r="H70" s="39"/>
    </row>
    <row r="71" spans="2:8" x14ac:dyDescent="0.2">
      <c r="B71" s="76" t="s">
        <v>156</v>
      </c>
      <c r="D71" s="88">
        <v>0.3</v>
      </c>
      <c r="E71" s="88">
        <v>0.04</v>
      </c>
      <c r="F71" s="88">
        <v>0.16</v>
      </c>
      <c r="G71" s="88">
        <v>0.45</v>
      </c>
      <c r="H71" s="39"/>
    </row>
    <row r="72" spans="2:8" x14ac:dyDescent="0.2">
      <c r="B72" s="76" t="s">
        <v>157</v>
      </c>
      <c r="D72" s="77">
        <f>D37</f>
        <v>8.6230000000000001E-2</v>
      </c>
      <c r="E72" s="88">
        <v>1.2E-2</v>
      </c>
      <c r="F72" s="88">
        <v>0.06</v>
      </c>
      <c r="G72" s="88">
        <v>0.14000000000000001</v>
      </c>
      <c r="H72" s="39"/>
    </row>
    <row r="73" spans="2:8" x14ac:dyDescent="0.2">
      <c r="B73" s="76" t="s">
        <v>158</v>
      </c>
      <c r="D73" s="77">
        <f>D38</f>
        <v>3.5000000000000003E-2</v>
      </c>
      <c r="E73" s="88">
        <v>7.0000000000000001E-3</v>
      </c>
      <c r="F73" s="88">
        <v>1.4999999999999999E-2</v>
      </c>
      <c r="G73" s="88">
        <v>0.05</v>
      </c>
      <c r="H73" s="39"/>
    </row>
    <row r="74" spans="2:8" x14ac:dyDescent="0.2">
      <c r="B74" s="76" t="s">
        <v>159</v>
      </c>
      <c r="D74" s="101">
        <f>D39</f>
        <v>15</v>
      </c>
      <c r="E74" s="92">
        <v>2.5</v>
      </c>
      <c r="F74" s="92">
        <v>8</v>
      </c>
      <c r="G74" s="92">
        <v>28</v>
      </c>
      <c r="H74" s="39"/>
    </row>
    <row r="75" spans="2:8" x14ac:dyDescent="0.2">
      <c r="B75" s="76" t="s">
        <v>160</v>
      </c>
      <c r="D75" s="77">
        <f>D41</f>
        <v>0.6</v>
      </c>
      <c r="E75" s="88">
        <v>0.06</v>
      </c>
      <c r="F75" s="88">
        <v>0.35</v>
      </c>
      <c r="G75" s="88">
        <v>0.8</v>
      </c>
      <c r="H75" s="39"/>
    </row>
    <row r="76" spans="2:8" x14ac:dyDescent="0.2">
      <c r="B76" s="76" t="s">
        <v>161</v>
      </c>
      <c r="C76" s="39"/>
      <c r="D76" s="105">
        <v>1000</v>
      </c>
      <c r="E76" s="39"/>
      <c r="F76" s="39"/>
      <c r="G76" s="39"/>
      <c r="H76" s="39"/>
    </row>
  </sheetData>
  <printOptions horizontalCentered="1"/>
  <pageMargins left="0.25" right="0.25" top="0.375" bottom="0.375" header="0.125" footer="0.125"/>
  <pageSetup scale="58" orientation="portrait" horizontalDpi="0" verticalDpi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6D7E96"/>
    <pageSetUpPr fitToPage="1"/>
  </sheetPr>
  <dimension ref="B2:Z49"/>
  <sheetViews>
    <sheetView showGridLines="0" zoomScaleNormal="100" workbookViewId="0">
      <pane xSplit="2" ySplit="5" topLeftCell="C6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6" customWidth="1"/>
    <col min="3" max="7" width="12" customWidth="1"/>
    <col min="8" max="8" width="2" customWidth="1"/>
  </cols>
  <sheetData>
    <row r="2" spans="2:26" ht="21" customHeight="1" x14ac:dyDescent="0.2">
      <c r="B2" s="38" t="s">
        <v>162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ht="21" customHeight="1" x14ac:dyDescent="0.2">
      <c r="B3" s="66"/>
    </row>
    <row r="4" spans="2:26" ht="17" customHeight="1" thickBot="1" x14ac:dyDescent="0.25">
      <c r="B4" s="67" t="s">
        <v>163</v>
      </c>
      <c r="C4" s="68"/>
      <c r="D4" s="68"/>
      <c r="E4" s="68"/>
      <c r="F4" s="68"/>
      <c r="G4" s="68"/>
    </row>
    <row r="5" spans="2:26" ht="16" customHeight="1" thickTop="1" x14ac:dyDescent="0.2">
      <c r="B5" s="69" t="s">
        <v>164</v>
      </c>
      <c r="C5" s="51" t="s">
        <v>24</v>
      </c>
      <c r="D5" s="51" t="s">
        <v>25</v>
      </c>
      <c r="E5" s="51" t="s">
        <v>26</v>
      </c>
      <c r="F5" s="51" t="s">
        <v>27</v>
      </c>
      <c r="G5" s="51" t="s">
        <v>28</v>
      </c>
    </row>
    <row r="7" spans="2:26" x14ac:dyDescent="0.2">
      <c r="B7" s="72" t="s">
        <v>165</v>
      </c>
      <c r="C7" s="52">
        <f>'Historical Financials'!G7</f>
        <v>1208.8039999999999</v>
      </c>
      <c r="D7" s="52">
        <f>'Historical Financials'!H7</f>
        <v>1396.1686199999999</v>
      </c>
      <c r="E7" s="52">
        <f>'Historical Financials'!I7</f>
        <v>1598.6130699</v>
      </c>
      <c r="F7" s="52">
        <f>'Historical Financials'!J7</f>
        <v>1806.4327689869999</v>
      </c>
      <c r="G7" s="52">
        <f>'Historical Financials'!K7</f>
        <v>2023.20470126544</v>
      </c>
    </row>
    <row r="8" spans="2:26" x14ac:dyDescent="0.2">
      <c r="B8" s="76" t="s">
        <v>32</v>
      </c>
      <c r="C8" s="54">
        <f>'Historical Financials'!G31</f>
        <v>0.30699999999999988</v>
      </c>
      <c r="D8" s="54">
        <f>'Historical Financials'!H31</f>
        <v>0.33100000000000002</v>
      </c>
      <c r="E8" s="54">
        <f>'Historical Financials'!I31</f>
        <v>0.35499999999999998</v>
      </c>
      <c r="F8" s="54">
        <f>'Historical Financials'!J31</f>
        <v>0.37999999999999995</v>
      </c>
      <c r="G8" s="54">
        <f>'Historical Financials'!K31</f>
        <v>0.40599999999999997</v>
      </c>
    </row>
    <row r="9" spans="2:26" x14ac:dyDescent="0.2">
      <c r="B9" s="76" t="s">
        <v>166</v>
      </c>
      <c r="C9" s="97">
        <f>C7*C8</f>
        <v>371.10282799999982</v>
      </c>
      <c r="D9" s="97">
        <f>D7*D8</f>
        <v>462.13181321999997</v>
      </c>
      <c r="E9" s="97">
        <f>E7*E8</f>
        <v>567.50763981449995</v>
      </c>
      <c r="F9" s="97">
        <f>F7*F8</f>
        <v>686.44445221505987</v>
      </c>
      <c r="G9" s="97">
        <f>G7*G8</f>
        <v>821.4211087137686</v>
      </c>
    </row>
    <row r="10" spans="2:26" x14ac:dyDescent="0.2">
      <c r="B10" s="76" t="s">
        <v>167</v>
      </c>
      <c r="C10" s="52">
        <f>'Historical Financials'!G27</f>
        <v>26.593687999999997</v>
      </c>
      <c r="D10" s="52">
        <f>'Historical Financials'!H27</f>
        <v>29.319541019999999</v>
      </c>
      <c r="E10" s="52">
        <f>'Historical Financials'!I27</f>
        <v>31.972261398000001</v>
      </c>
      <c r="F10" s="52">
        <f>'Historical Financials'!J27</f>
        <v>34.322222610752995</v>
      </c>
      <c r="G10" s="52">
        <f>'Historical Financials'!K27</f>
        <v>36.417684622777919</v>
      </c>
    </row>
    <row r="11" spans="2:26" x14ac:dyDescent="0.2">
      <c r="B11" s="76" t="s">
        <v>168</v>
      </c>
      <c r="C11" s="52">
        <f>'Historical Financials'!G19</f>
        <v>187.36461999999983</v>
      </c>
      <c r="D11" s="52">
        <f>'Historical Financials'!H19</f>
        <v>265.27203780000002</v>
      </c>
      <c r="E11" s="52">
        <f>'Historical Financials'!I19</f>
        <v>356.49071458769993</v>
      </c>
      <c r="F11" s="52">
        <f>'Historical Financials'!J19</f>
        <v>462.44678886067186</v>
      </c>
      <c r="G11" s="52">
        <f>'Historical Financials'!K19</f>
        <v>586.72936336697762</v>
      </c>
    </row>
    <row r="12" spans="2:26" x14ac:dyDescent="0.2">
      <c r="B12" s="76" t="s">
        <v>169</v>
      </c>
      <c r="C12" s="77">
        <f>INDEX(Assumptions!$D$23:$H$23,1,COLUMN()-COLUMN($C$12)+1)</f>
        <v>0.17</v>
      </c>
      <c r="D12" s="77">
        <f>INDEX(Assumptions!$D$23:$H$23,1,COLUMN()-COLUMN($C$12)+1)</f>
        <v>0.18</v>
      </c>
      <c r="E12" s="77">
        <f>INDEX(Assumptions!$D$23:$H$23,1,COLUMN()-COLUMN($C$12)+1)</f>
        <v>0.19</v>
      </c>
      <c r="F12" s="77">
        <f>INDEX(Assumptions!$D$23:$H$23,1,COLUMN()-COLUMN($C$12)+1)</f>
        <v>0.2</v>
      </c>
      <c r="G12" s="77">
        <f>INDEX(Assumptions!$D$23:$H$23,1,COLUMN()-COLUMN($C$12)+1)</f>
        <v>0.21</v>
      </c>
    </row>
    <row r="13" spans="2:26" x14ac:dyDescent="0.2">
      <c r="B13" s="76" t="s">
        <v>170</v>
      </c>
      <c r="C13" s="97">
        <f>C11*(1-C12)</f>
        <v>155.51263459999984</v>
      </c>
      <c r="D13" s="97">
        <f>D11*(1-D12)</f>
        <v>217.52307099600003</v>
      </c>
      <c r="E13" s="97">
        <f>E11*(1-E12)</f>
        <v>288.75747881603695</v>
      </c>
      <c r="F13" s="97">
        <f>F11*(1-F12)</f>
        <v>369.95743108853753</v>
      </c>
      <c r="G13" s="97">
        <f>G11*(1-G12)</f>
        <v>463.51619705991232</v>
      </c>
    </row>
    <row r="14" spans="2:26" x14ac:dyDescent="0.2">
      <c r="B14" s="76" t="s">
        <v>171</v>
      </c>
      <c r="C14" s="52">
        <f>'Historical Financials'!G33</f>
        <v>-41.099336000000001</v>
      </c>
      <c r="D14" s="52">
        <f>'Historical Financials'!H33</f>
        <v>-44.677395839999996</v>
      </c>
      <c r="E14" s="52">
        <f>'Historical Financials'!I33</f>
        <v>-46.359779027100004</v>
      </c>
      <c r="F14" s="52">
        <f>'Historical Financials'!J33</f>
        <v>-46.967251993661996</v>
      </c>
      <c r="G14" s="52">
        <f>'Historical Financials'!K33</f>
        <v>-48.556912830370564</v>
      </c>
    </row>
    <row r="15" spans="2:26" x14ac:dyDescent="0.2">
      <c r="B15" s="76" t="s">
        <v>172</v>
      </c>
      <c r="C15" s="52">
        <f>'Historical Financials'!G34</f>
        <v>-13.696319999999996</v>
      </c>
      <c r="D15" s="52">
        <f>'Historical Financials'!H34</f>
        <v>-13.115523400000006</v>
      </c>
      <c r="E15" s="52">
        <f>'Historical Financials'!I34</f>
        <v>-12.146666994000006</v>
      </c>
      <c r="F15" s="52">
        <f>'Historical Financials'!J34</f>
        <v>-11.430083449784995</v>
      </c>
      <c r="G15" s="52">
        <f>'Historical Financials'!K34</f>
        <v>-10.838596613922006</v>
      </c>
    </row>
    <row r="16" spans="2:26" x14ac:dyDescent="0.2">
      <c r="B16" s="76" t="s">
        <v>173</v>
      </c>
      <c r="C16" s="97">
        <f>C13+C10+C14+C15</f>
        <v>127.31066659999983</v>
      </c>
      <c r="D16" s="97">
        <f>D13+D10+D14+D15</f>
        <v>189.04969277600003</v>
      </c>
      <c r="E16" s="97">
        <f>E13+E10+E14+E15</f>
        <v>262.22329419293698</v>
      </c>
      <c r="F16" s="97">
        <f>F13+F10+F14+F15</f>
        <v>345.88231825584353</v>
      </c>
      <c r="G16" s="97">
        <f>G13+G10+G14+G15</f>
        <v>440.5383722383977</v>
      </c>
    </row>
    <row r="18" spans="2:7" x14ac:dyDescent="0.2">
      <c r="B18" s="72" t="s">
        <v>130</v>
      </c>
      <c r="C18" s="54">
        <f>Assumptions!$D$37</f>
        <v>8.6230000000000001E-2</v>
      </c>
      <c r="D18" s="54">
        <f>Assumptions!$D$37</f>
        <v>8.6230000000000001E-2</v>
      </c>
      <c r="E18" s="54">
        <f>Assumptions!$D$37</f>
        <v>8.6230000000000001E-2</v>
      </c>
      <c r="F18" s="54">
        <f>Assumptions!$D$37</f>
        <v>8.6230000000000001E-2</v>
      </c>
      <c r="G18" s="54">
        <f>Assumptions!$D$37</f>
        <v>8.6230000000000001E-2</v>
      </c>
    </row>
    <row r="19" spans="2:7" x14ac:dyDescent="0.2">
      <c r="B19" s="76" t="s">
        <v>174</v>
      </c>
      <c r="C19" s="106">
        <f>1/(1+C18)^(1)</f>
        <v>0.92061533929278327</v>
      </c>
      <c r="D19" s="106">
        <f>1/(1+D18)^(2)</f>
        <v>0.8475326029411665</v>
      </c>
      <c r="E19" s="106">
        <f>1/(1+E18)^(3)</f>
        <v>0.78025151481837784</v>
      </c>
      <c r="F19" s="106">
        <f>1/(1+F18)^(4)</f>
        <v>0.71831151304822904</v>
      </c>
      <c r="G19" s="106">
        <f>1/(1+G18)^(5)</f>
        <v>0.66128859730280798</v>
      </c>
    </row>
    <row r="20" spans="2:7" x14ac:dyDescent="0.2">
      <c r="B20" s="76" t="s">
        <v>175</v>
      </c>
      <c r="C20" s="97">
        <f>C16*C19</f>
        <v>117.20415252754925</v>
      </c>
      <c r="D20" s="97">
        <f>D16*D19</f>
        <v>160.22577820367115</v>
      </c>
      <c r="E20" s="97">
        <f>E16*E19</f>
        <v>204.60012251470422</v>
      </c>
      <c r="F20" s="97">
        <f>F16*F19</f>
        <v>248.45125136298407</v>
      </c>
      <c r="G20" s="97">
        <f>G16*G19</f>
        <v>291.3230022355923</v>
      </c>
    </row>
    <row r="24" spans="2:7" x14ac:dyDescent="0.2">
      <c r="B24" s="76" t="s">
        <v>176</v>
      </c>
      <c r="C24" s="97">
        <f>G16</f>
        <v>440.5383722383977</v>
      </c>
    </row>
    <row r="25" spans="2:7" x14ac:dyDescent="0.2">
      <c r="B25" s="76" t="s">
        <v>61</v>
      </c>
      <c r="C25" s="54">
        <f>Assumptions!D38</f>
        <v>3.5000000000000003E-2</v>
      </c>
    </row>
    <row r="26" spans="2:7" x14ac:dyDescent="0.2">
      <c r="B26" s="76" t="s">
        <v>177</v>
      </c>
      <c r="C26" s="97">
        <f>G16*(1+C25)/(Assumptions!D37-C25)</f>
        <v>8900.1994000925552</v>
      </c>
    </row>
    <row r="27" spans="2:7" x14ac:dyDescent="0.2">
      <c r="B27" s="76" t="s">
        <v>132</v>
      </c>
      <c r="C27" s="107">
        <f>Assumptions!D39</f>
        <v>15</v>
      </c>
    </row>
    <row r="28" spans="2:7" x14ac:dyDescent="0.2">
      <c r="B28" s="76" t="s">
        <v>178</v>
      </c>
      <c r="C28" s="97">
        <f>G9*C27</f>
        <v>12321.316630706529</v>
      </c>
    </row>
    <row r="29" spans="2:7" x14ac:dyDescent="0.2">
      <c r="B29" s="76" t="s">
        <v>179</v>
      </c>
      <c r="C29" s="54">
        <f>Assumptions!D40</f>
        <v>0.55000000000000004</v>
      </c>
    </row>
    <row r="30" spans="2:7" x14ac:dyDescent="0.2">
      <c r="B30" s="76" t="s">
        <v>180</v>
      </c>
      <c r="C30" s="97">
        <f>C29*C26+(1-C29)*C28</f>
        <v>10439.702153868844</v>
      </c>
    </row>
    <row r="31" spans="2:7" x14ac:dyDescent="0.2">
      <c r="B31" s="72" t="s">
        <v>181</v>
      </c>
      <c r="C31" s="97">
        <f>C30*G19</f>
        <v>6903.6559935910309</v>
      </c>
    </row>
    <row r="35" spans="2:3" x14ac:dyDescent="0.2">
      <c r="B35" s="76" t="s">
        <v>182</v>
      </c>
      <c r="C35" s="97">
        <f>SUM(C20:G20)</f>
        <v>1021.804306844501</v>
      </c>
    </row>
    <row r="36" spans="2:3" x14ac:dyDescent="0.2">
      <c r="B36" s="76" t="s">
        <v>181</v>
      </c>
      <c r="C36" s="97">
        <f>C31</f>
        <v>6903.6559935910309</v>
      </c>
    </row>
    <row r="37" spans="2:3" x14ac:dyDescent="0.2">
      <c r="B37" s="76" t="s">
        <v>183</v>
      </c>
      <c r="C37" s="97">
        <f>C35+C36</f>
        <v>7925.4603004355322</v>
      </c>
    </row>
    <row r="38" spans="2:3" x14ac:dyDescent="0.2">
      <c r="B38" s="76" t="s">
        <v>184</v>
      </c>
      <c r="C38" s="52">
        <f>Assumptions!D47</f>
        <v>1140.5</v>
      </c>
    </row>
    <row r="39" spans="2:3" x14ac:dyDescent="0.2">
      <c r="B39" s="76" t="s">
        <v>185</v>
      </c>
      <c r="C39" s="52">
        <f>Assumptions!D48</f>
        <v>0</v>
      </c>
    </row>
    <row r="40" spans="2:3" x14ac:dyDescent="0.2">
      <c r="B40" s="76" t="s">
        <v>186</v>
      </c>
      <c r="C40" s="52">
        <f>Assumptions!D49</f>
        <v>0</v>
      </c>
    </row>
    <row r="41" spans="2:3" x14ac:dyDescent="0.2">
      <c r="B41" s="76" t="s">
        <v>187</v>
      </c>
      <c r="C41" s="97">
        <f>C37+C38-C39-C40</f>
        <v>9065.9603004355322</v>
      </c>
    </row>
    <row r="42" spans="2:3" x14ac:dyDescent="0.2">
      <c r="B42" s="76" t="s">
        <v>188</v>
      </c>
      <c r="C42" s="55">
        <f>Assumptions!D46</f>
        <v>46.5</v>
      </c>
    </row>
    <row r="43" spans="2:3" x14ac:dyDescent="0.2">
      <c r="B43" s="72" t="s">
        <v>189</v>
      </c>
      <c r="C43" s="73">
        <f>C41/C42</f>
        <v>194.9668881814093</v>
      </c>
    </row>
    <row r="44" spans="2:3" x14ac:dyDescent="0.2">
      <c r="B44" s="72" t="s">
        <v>7</v>
      </c>
      <c r="C44" s="74">
        <f>Assumptions!D45</f>
        <v>100.8</v>
      </c>
    </row>
    <row r="45" spans="2:3" x14ac:dyDescent="0.2">
      <c r="B45" s="72" t="s">
        <v>190</v>
      </c>
      <c r="C45" s="77">
        <f>C43/C44-1</f>
        <v>0.93419531926001298</v>
      </c>
    </row>
    <row r="46" spans="2:3" x14ac:dyDescent="0.2">
      <c r="B46" s="76" t="s">
        <v>191</v>
      </c>
      <c r="C46" s="73">
        <f>((C35+C26*G19)+C38-C39-C40)/C42</f>
        <v>173.07321900746237</v>
      </c>
    </row>
    <row r="47" spans="2:3" x14ac:dyDescent="0.2">
      <c r="B47" s="76" t="s">
        <v>192</v>
      </c>
      <c r="C47" s="73">
        <f>((C35+C28*G19)+C38-C39-C40)/C42</f>
        <v>221.72581717178886</v>
      </c>
    </row>
    <row r="48" spans="2:3" x14ac:dyDescent="0.2">
      <c r="B48" s="76" t="s">
        <v>193</v>
      </c>
      <c r="C48" s="101">
        <f>C37/C7</f>
        <v>6.5564477784947215</v>
      </c>
    </row>
    <row r="49" spans="2:3" x14ac:dyDescent="0.2">
      <c r="B49" s="76" t="s">
        <v>194</v>
      </c>
      <c r="C49" s="101">
        <f>C37/C9</f>
        <v>21.356507421806917</v>
      </c>
    </row>
  </sheetData>
  <printOptions horizontalCentered="1"/>
  <pageMargins left="0.25" right="0.25" top="0.375" bottom="0.375" header="0.125" footer="0.125"/>
  <pageSetup scale="9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6D7E96"/>
    <pageSetUpPr fitToPage="1"/>
  </sheetPr>
  <dimension ref="B2:Z49"/>
  <sheetViews>
    <sheetView showGridLines="0" zoomScaleNormal="100" workbookViewId="0">
      <pane xSplit="2" ySplit="6" topLeftCell="C7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4" customWidth="1"/>
    <col min="3" max="5" width="14" customWidth="1"/>
    <col min="6" max="6" width="2" customWidth="1"/>
    <col min="7" max="9" width="14" customWidth="1"/>
  </cols>
  <sheetData>
    <row r="2" spans="2:26" ht="21" customHeight="1" x14ac:dyDescent="0.2">
      <c r="B2" s="38" t="s">
        <v>195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ht="21" customHeight="1" x14ac:dyDescent="0.2">
      <c r="B3" s="66"/>
    </row>
    <row r="4" spans="2:26" ht="17" customHeight="1" thickBot="1" x14ac:dyDescent="0.25">
      <c r="B4" s="67" t="s">
        <v>196</v>
      </c>
      <c r="C4" s="68"/>
      <c r="D4" s="68"/>
      <c r="E4" s="68"/>
    </row>
    <row r="5" spans="2:26" ht="16" customHeight="1" thickTop="1" x14ac:dyDescent="0.2">
      <c r="B5" s="69" t="s">
        <v>22</v>
      </c>
      <c r="C5" s="70" t="s">
        <v>41</v>
      </c>
      <c r="D5" s="70" t="s">
        <v>42</v>
      </c>
      <c r="E5" s="70" t="s">
        <v>43</v>
      </c>
    </row>
    <row r="7" spans="2:26" x14ac:dyDescent="0.2">
      <c r="B7" s="76" t="s">
        <v>145</v>
      </c>
      <c r="C7" s="54">
        <f>Assumptions!D57</f>
        <v>0.25</v>
      </c>
      <c r="D7" s="54">
        <f>Assumptions!E57</f>
        <v>0.5</v>
      </c>
      <c r="E7" s="54">
        <f>Assumptions!F57</f>
        <v>0.25</v>
      </c>
    </row>
    <row r="8" spans="2:26" x14ac:dyDescent="0.2">
      <c r="B8" s="76" t="s">
        <v>55</v>
      </c>
      <c r="C8" s="54">
        <f>Assumptions!D58</f>
        <v>0.1</v>
      </c>
      <c r="D8" s="54">
        <f>Assumptions!E58</f>
        <v>0.14000000000000001</v>
      </c>
      <c r="E8" s="54">
        <f>Assumptions!F58</f>
        <v>0.18</v>
      </c>
    </row>
    <row r="9" spans="2:26" x14ac:dyDescent="0.2">
      <c r="B9" s="76" t="s">
        <v>197</v>
      </c>
      <c r="C9" s="54">
        <f>Assumptions!D59</f>
        <v>0.22</v>
      </c>
      <c r="D9" s="54">
        <f>Assumptions!E59</f>
        <v>0.25</v>
      </c>
      <c r="E9" s="54">
        <f>Assumptions!F59</f>
        <v>0.28000000000000003</v>
      </c>
    </row>
    <row r="10" spans="2:26" x14ac:dyDescent="0.2">
      <c r="B10" s="76" t="s">
        <v>198</v>
      </c>
      <c r="C10" s="54">
        <f>Assumptions!D60</f>
        <v>0.22</v>
      </c>
      <c r="D10" s="54">
        <f>Assumptions!E60</f>
        <v>0.3</v>
      </c>
      <c r="E10" s="54">
        <f>Assumptions!F60</f>
        <v>0.36</v>
      </c>
    </row>
    <row r="11" spans="2:26" x14ac:dyDescent="0.2">
      <c r="B11" s="76" t="s">
        <v>130</v>
      </c>
      <c r="C11" s="54">
        <f>Assumptions!D61</f>
        <v>0.1</v>
      </c>
      <c r="D11" s="54">
        <f>Assumptions!E61</f>
        <v>8.6230000000000001E-2</v>
      </c>
      <c r="E11" s="54">
        <f>Assumptions!F61</f>
        <v>0.08</v>
      </c>
    </row>
    <row r="12" spans="2:26" x14ac:dyDescent="0.2">
      <c r="B12" s="76" t="s">
        <v>61</v>
      </c>
      <c r="C12" s="54">
        <f>Assumptions!D62</f>
        <v>2.5000000000000001E-2</v>
      </c>
      <c r="D12" s="54">
        <f>Assumptions!E62</f>
        <v>3.5000000000000003E-2</v>
      </c>
      <c r="E12" s="54">
        <f>Assumptions!F62</f>
        <v>0.04</v>
      </c>
    </row>
    <row r="13" spans="2:26" x14ac:dyDescent="0.2">
      <c r="B13" s="76" t="s">
        <v>62</v>
      </c>
      <c r="C13" s="107">
        <f>Assumptions!D63</f>
        <v>12</v>
      </c>
      <c r="D13" s="107">
        <f>Assumptions!E63</f>
        <v>15</v>
      </c>
      <c r="E13" s="107">
        <f>Assumptions!F63</f>
        <v>20</v>
      </c>
    </row>
    <row r="14" spans="2:26" x14ac:dyDescent="0.2">
      <c r="B14" s="76" t="s">
        <v>59</v>
      </c>
      <c r="C14" s="54">
        <f>Assumptions!D64</f>
        <v>0.5</v>
      </c>
      <c r="D14" s="54">
        <f>Assumptions!E64</f>
        <v>0.6</v>
      </c>
      <c r="E14" s="54">
        <f>Assumptions!F64</f>
        <v>0.65</v>
      </c>
    </row>
    <row r="16" spans="2:26" x14ac:dyDescent="0.2">
      <c r="B16" s="108" t="s">
        <v>199</v>
      </c>
      <c r="C16" s="52">
        <f>'Historical Financials'!F7</f>
        <v>1037.5999999999999</v>
      </c>
      <c r="D16" s="109"/>
      <c r="E16" s="109"/>
    </row>
    <row r="17" spans="2:5" x14ac:dyDescent="0.2">
      <c r="B17" s="110"/>
    </row>
    <row r="18" spans="2:5" x14ac:dyDescent="0.2">
      <c r="B18" s="76" t="s">
        <v>200</v>
      </c>
      <c r="C18" s="97">
        <f>$C$16*(1+C8)^5</f>
        <v>1671.0651760000005</v>
      </c>
      <c r="D18" s="97">
        <f>$C$16*(1+D8)^5</f>
        <v>1997.8101706982409</v>
      </c>
      <c r="E18" s="97">
        <f>$C$16*(1+E8)^5</f>
        <v>2373.777448455679</v>
      </c>
    </row>
    <row r="19" spans="2:5" x14ac:dyDescent="0.2">
      <c r="B19" s="76" t="s">
        <v>201</v>
      </c>
      <c r="C19" s="97">
        <f>C18*C10</f>
        <v>367.63433872000013</v>
      </c>
      <c r="D19" s="97">
        <f>D18*D10</f>
        <v>599.34305120947226</v>
      </c>
      <c r="E19" s="97">
        <f>E18*E10</f>
        <v>854.55988144404444</v>
      </c>
    </row>
    <row r="20" spans="2:5" x14ac:dyDescent="0.2">
      <c r="B20" s="76" t="s">
        <v>202</v>
      </c>
      <c r="C20" s="97">
        <f>C19*C14</f>
        <v>183.81716936000007</v>
      </c>
      <c r="D20" s="97">
        <f>D19*D14</f>
        <v>359.60583072568335</v>
      </c>
      <c r="E20" s="97">
        <f>E19*E14</f>
        <v>555.46392293862891</v>
      </c>
    </row>
    <row r="21" spans="2:5" x14ac:dyDescent="0.2">
      <c r="B21" s="76" t="s">
        <v>203</v>
      </c>
      <c r="C21" s="97">
        <f>C20*(1+C12)/(C11-C12)</f>
        <v>2512.1679812533339</v>
      </c>
      <c r="D21" s="97">
        <f>D20*(1+D12)/(D11-D12)</f>
        <v>7265.1187741768936</v>
      </c>
      <c r="E21" s="97">
        <f>E20*(1+E12)/(E11-E12)</f>
        <v>14442.061996404351</v>
      </c>
    </row>
    <row r="22" spans="2:5" x14ac:dyDescent="0.2">
      <c r="B22" s="76" t="s">
        <v>204</v>
      </c>
      <c r="C22" s="97">
        <f>C19*C13</f>
        <v>4411.6120646400013</v>
      </c>
      <c r="D22" s="97">
        <f>D19*D13</f>
        <v>8990.1457681420834</v>
      </c>
      <c r="E22" s="97">
        <f>E19*E13</f>
        <v>17091.197628880887</v>
      </c>
    </row>
    <row r="23" spans="2:5" x14ac:dyDescent="0.2">
      <c r="B23" s="76" t="s">
        <v>205</v>
      </c>
      <c r="C23" s="97">
        <f>AVERAGE(C21:C22)</f>
        <v>3461.8900229466676</v>
      </c>
      <c r="D23" s="97">
        <f>AVERAGE(D21:D22)</f>
        <v>8127.6322711594885</v>
      </c>
      <c r="E23" s="97">
        <f>AVERAGE(E21:E22)</f>
        <v>15766.629812642619</v>
      </c>
    </row>
    <row r="24" spans="2:5" x14ac:dyDescent="0.2">
      <c r="B24" s="76" t="s">
        <v>206</v>
      </c>
      <c r="C24" s="97">
        <f>C23/(1+C11)^5</f>
        <v>2149.5613333333331</v>
      </c>
      <c r="D24" s="97">
        <f>D23/(1+D11)^5</f>
        <v>5374.7105439880934</v>
      </c>
      <c r="E24" s="97">
        <f>E23/(1+E11)^5</f>
        <v>10730.503324335996</v>
      </c>
    </row>
    <row r="25" spans="2:5" x14ac:dyDescent="0.2">
      <c r="B25" s="76" t="s">
        <v>207</v>
      </c>
      <c r="C25" s="97">
        <f>$C$16*(1+C8)</f>
        <v>1141.3599999999999</v>
      </c>
      <c r="D25" s="97">
        <f>$C$16*(1+D8)</f>
        <v>1182.864</v>
      </c>
      <c r="E25" s="97">
        <f>$C$16*(1+E8)</f>
        <v>1224.3679999999999</v>
      </c>
    </row>
    <row r="26" spans="2:5" x14ac:dyDescent="0.2">
      <c r="B26" s="76" t="s">
        <v>208</v>
      </c>
      <c r="C26" s="97">
        <f>C25*(1+C8)</f>
        <v>1255.4960000000001</v>
      </c>
      <c r="D26" s="97">
        <f>D25*(1+D8)</f>
        <v>1348.4649600000002</v>
      </c>
      <c r="E26" s="97">
        <f>E25*(1+E8)</f>
        <v>1444.7542399999998</v>
      </c>
    </row>
    <row r="27" spans="2:5" x14ac:dyDescent="0.2">
      <c r="B27" s="76" t="s">
        <v>209</v>
      </c>
      <c r="C27" s="97">
        <f>C26*(1+C8)</f>
        <v>1381.0456000000001</v>
      </c>
      <c r="D27" s="97">
        <f>D26*(1+D8)</f>
        <v>1537.2500544000004</v>
      </c>
      <c r="E27" s="97">
        <f>E26*(1+E8)</f>
        <v>1704.8100031999995</v>
      </c>
    </row>
    <row r="28" spans="2:5" x14ac:dyDescent="0.2">
      <c r="B28" s="76" t="s">
        <v>210</v>
      </c>
      <c r="C28" s="97">
        <f>C27*(1+C8)</f>
        <v>1519.1501600000004</v>
      </c>
      <c r="D28" s="97">
        <f>D27*(1+D8)</f>
        <v>1752.4650620160007</v>
      </c>
      <c r="E28" s="97">
        <f>E27*(1+E8)</f>
        <v>2011.6758037759994</v>
      </c>
    </row>
    <row r="29" spans="2:5" x14ac:dyDescent="0.2">
      <c r="B29" s="76" t="s">
        <v>211</v>
      </c>
      <c r="C29" s="97">
        <f>C28*(1+C8)</f>
        <v>1671.0651760000005</v>
      </c>
      <c r="D29" s="97">
        <f>D28*(1+D8)</f>
        <v>1997.8101706982411</v>
      </c>
      <c r="E29" s="97">
        <f>E28*(1+E8)</f>
        <v>2373.777448455679</v>
      </c>
    </row>
    <row r="30" spans="2:5" x14ac:dyDescent="0.2">
      <c r="B30" s="110"/>
    </row>
    <row r="31" spans="2:5" x14ac:dyDescent="0.2">
      <c r="B31" s="76" t="s">
        <v>212</v>
      </c>
      <c r="C31" s="77">
        <f>C9+(C10-C9)/4</f>
        <v>0.22</v>
      </c>
      <c r="D31" s="77">
        <f>D9+(D10-D9)/4</f>
        <v>0.26250000000000001</v>
      </c>
      <c r="E31" s="77">
        <f>E9+(E10-E9)/4</f>
        <v>0.30000000000000004</v>
      </c>
    </row>
    <row r="32" spans="2:5" x14ac:dyDescent="0.2">
      <c r="B32" s="76" t="s">
        <v>213</v>
      </c>
      <c r="C32" s="77">
        <f>C9+2*(C10-C9)/4</f>
        <v>0.22</v>
      </c>
      <c r="D32" s="77">
        <f>D9+2*(D10-D9)/4</f>
        <v>0.27500000000000002</v>
      </c>
      <c r="E32" s="77">
        <f>E9+2*(E10-E9)/4</f>
        <v>0.32</v>
      </c>
    </row>
    <row r="33" spans="2:5" x14ac:dyDescent="0.2">
      <c r="B33" s="76" t="s">
        <v>214</v>
      </c>
      <c r="C33" s="77">
        <f>C9+3*(C10-C9)/4</f>
        <v>0.22</v>
      </c>
      <c r="D33" s="77">
        <f>D9+3*(D10-D9)/4</f>
        <v>0.28749999999999998</v>
      </c>
      <c r="E33" s="77">
        <f>E9+3*(E10-E9)/4</f>
        <v>0.33999999999999997</v>
      </c>
    </row>
    <row r="34" spans="2:5" x14ac:dyDescent="0.2">
      <c r="B34" s="76" t="s">
        <v>198</v>
      </c>
      <c r="C34" s="77">
        <f>C10</f>
        <v>0.22</v>
      </c>
      <c r="D34" s="77">
        <f>D10</f>
        <v>0.3</v>
      </c>
      <c r="E34" s="77">
        <f>E10</f>
        <v>0.36</v>
      </c>
    </row>
    <row r="35" spans="2:5" x14ac:dyDescent="0.2">
      <c r="B35" s="110"/>
    </row>
    <row r="36" spans="2:5" x14ac:dyDescent="0.2">
      <c r="B36" s="76" t="s">
        <v>215</v>
      </c>
      <c r="C36" s="97">
        <f>C25*C9*C14</f>
        <v>125.54959999999998</v>
      </c>
      <c r="D36" s="97">
        <f>D25*D9*D14</f>
        <v>177.42959999999999</v>
      </c>
      <c r="E36" s="97">
        <f>E25*E9*E14</f>
        <v>222.83497600000001</v>
      </c>
    </row>
    <row r="37" spans="2:5" x14ac:dyDescent="0.2">
      <c r="B37" s="76" t="s">
        <v>216</v>
      </c>
      <c r="C37" s="97">
        <f>C26*C31*C14</f>
        <v>138.10456000000002</v>
      </c>
      <c r="D37" s="97">
        <f>D26*D31*D14</f>
        <v>212.38323120000004</v>
      </c>
      <c r="E37" s="97">
        <f>E26*E31*E14</f>
        <v>281.72707680000002</v>
      </c>
    </row>
    <row r="38" spans="2:5" x14ac:dyDescent="0.2">
      <c r="B38" s="76" t="s">
        <v>217</v>
      </c>
      <c r="C38" s="97">
        <f>C27*C32*C14</f>
        <v>151.91501600000001</v>
      </c>
      <c r="D38" s="97">
        <f>D27*D32*D14</f>
        <v>253.64625897600007</v>
      </c>
      <c r="E38" s="97">
        <f>E27*E32*E14</f>
        <v>354.60048066559995</v>
      </c>
    </row>
    <row r="39" spans="2:5" x14ac:dyDescent="0.2">
      <c r="B39" s="76" t="s">
        <v>218</v>
      </c>
      <c r="C39" s="97">
        <f>C28*C33*C14</f>
        <v>167.10651760000005</v>
      </c>
      <c r="D39" s="97">
        <f>D28*D33*D14</f>
        <v>302.30022319776009</v>
      </c>
      <c r="E39" s="97">
        <f>E28*E33*E14</f>
        <v>444.5803526344958</v>
      </c>
    </row>
    <row r="40" spans="2:5" x14ac:dyDescent="0.2">
      <c r="B40" s="76" t="s">
        <v>202</v>
      </c>
      <c r="C40" s="97">
        <f>C29*C34*C14</f>
        <v>183.81716936000007</v>
      </c>
      <c r="D40" s="97">
        <f>D29*D34*D14</f>
        <v>359.60583072568335</v>
      </c>
      <c r="E40" s="97">
        <f>E29*E34*E14</f>
        <v>555.46392293862891</v>
      </c>
    </row>
    <row r="41" spans="2:5" x14ac:dyDescent="0.2">
      <c r="B41" s="76" t="s">
        <v>219</v>
      </c>
      <c r="C41" s="97">
        <f>C36/(1+C11)^1+C37/(1+C11)^2+C38/(1+C11)^3+C39/(1+C11)^4+C40/(1+C11)^5</f>
        <v>570.67999999999995</v>
      </c>
      <c r="D41" s="97">
        <f>D36/(1+D11)^1+D37/(1+D11)^2+D38/(1+D11)^3+D39/(1+D11)^4+D40/(1+D11)^5</f>
        <v>996.20296806111151</v>
      </c>
      <c r="E41" s="97">
        <f>E36/(1+E11)^1+E37/(1+E11)^2+E38/(1+E11)^3+E39/(1+E11)^4+E40/(1+E11)^5</f>
        <v>1434.1767790494769</v>
      </c>
    </row>
    <row r="42" spans="2:5" x14ac:dyDescent="0.2">
      <c r="B42" s="76" t="s">
        <v>183</v>
      </c>
      <c r="C42" s="97">
        <f>C41+C24</f>
        <v>2720.2413333333329</v>
      </c>
      <c r="D42" s="97">
        <f>D41+D24</f>
        <v>6370.9135120492047</v>
      </c>
      <c r="E42" s="97">
        <f>E41+E24</f>
        <v>12164.680103385472</v>
      </c>
    </row>
    <row r="43" spans="2:5" x14ac:dyDescent="0.2">
      <c r="B43" s="76" t="s">
        <v>187</v>
      </c>
      <c r="C43" s="97">
        <f>C42+Assumptions!$D$47-Assumptions!$D$48-Assumptions!$D$49</f>
        <v>3860.7413333333329</v>
      </c>
      <c r="D43" s="97">
        <f>D42+Assumptions!$D$47-Assumptions!$D$48-Assumptions!$D$49</f>
        <v>7511.4135120492047</v>
      </c>
      <c r="E43" s="97">
        <f>E42+Assumptions!$D$47-Assumptions!$D$48-Assumptions!$D$49</f>
        <v>13305.180103385472</v>
      </c>
    </row>
    <row r="44" spans="2:5" x14ac:dyDescent="0.2">
      <c r="B44" s="76" t="s">
        <v>63</v>
      </c>
      <c r="C44" s="73">
        <f>C43/Assumptions!$D$46</f>
        <v>83.026695340501789</v>
      </c>
      <c r="D44" s="73">
        <f>D43/Assumptions!$D$46</f>
        <v>161.53577445267106</v>
      </c>
      <c r="E44" s="73">
        <f>E43/Assumptions!$D$46</f>
        <v>286.13290544914992</v>
      </c>
    </row>
    <row r="45" spans="2:5" x14ac:dyDescent="0.2">
      <c r="B45" s="76" t="s">
        <v>190</v>
      </c>
      <c r="C45" s="77">
        <f>C44/Assumptions!$D$45-1</f>
        <v>-0.17632246686010133</v>
      </c>
      <c r="D45" s="77">
        <f>D44/Assumptions!$D$45-1</f>
        <v>0.60253744496697492</v>
      </c>
      <c r="E45" s="77">
        <f>E44/Assumptions!$D$45-1</f>
        <v>1.8386200937415667</v>
      </c>
    </row>
    <row r="46" spans="2:5" x14ac:dyDescent="0.2">
      <c r="B46" s="110"/>
    </row>
    <row r="47" spans="2:5" x14ac:dyDescent="0.2">
      <c r="B47" s="110"/>
    </row>
    <row r="48" spans="2:5" x14ac:dyDescent="0.2">
      <c r="B48" s="76" t="s">
        <v>220</v>
      </c>
      <c r="C48" s="73">
        <f>SUMPRODUCT(C7:E7,C44:E44)</f>
        <v>173.05778742374847</v>
      </c>
      <c r="D48" s="109"/>
      <c r="E48" s="109"/>
    </row>
    <row r="49" spans="2:5" x14ac:dyDescent="0.2">
      <c r="B49" s="76" t="s">
        <v>221</v>
      </c>
      <c r="C49" s="77">
        <f>C48/Assumptions!D45-1</f>
        <v>0.71684312920385396</v>
      </c>
      <c r="D49" s="109"/>
      <c r="E49" s="109"/>
    </row>
  </sheetData>
  <printOptions horizontalCentered="1"/>
  <pageMargins left="0.25" right="0.25" top="0.375" bottom="0.375" header="0.125" footer="0.125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6D7E96"/>
    <pageSetUpPr fitToPage="1"/>
  </sheetPr>
  <dimension ref="B2:Z30"/>
  <sheetViews>
    <sheetView showGridLines="0" zoomScaleNormal="100" workbookViewId="0"/>
  </sheetViews>
  <sheetFormatPr baseColWidth="10" defaultColWidth="8.85546875" defaultRowHeight="15" x14ac:dyDescent="0.2"/>
  <cols>
    <col min="1" max="1" width="2" customWidth="1"/>
    <col min="2" max="2" width="36.140625" customWidth="1"/>
    <col min="3" max="10" width="11" customWidth="1"/>
    <col min="11" max="11" width="2" customWidth="1"/>
  </cols>
  <sheetData>
    <row r="2" spans="2:26" ht="21" customHeight="1" x14ac:dyDescent="0.2">
      <c r="B2" s="38" t="s">
        <v>222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ht="21" customHeight="1" x14ac:dyDescent="0.2">
      <c r="B3" s="66"/>
    </row>
    <row r="4" spans="2:26" ht="16" customHeight="1" thickBot="1" x14ac:dyDescent="0.25">
      <c r="B4" s="111" t="s">
        <v>223</v>
      </c>
      <c r="C4" s="112"/>
      <c r="D4" s="112"/>
      <c r="E4" s="112"/>
      <c r="F4" s="112"/>
      <c r="G4" s="112"/>
      <c r="H4" s="112"/>
      <c r="I4" s="112"/>
    </row>
    <row r="5" spans="2:26" ht="16" customHeight="1" thickTop="1" x14ac:dyDescent="0.2">
      <c r="B5" s="99"/>
      <c r="C5" s="113">
        <v>0.02</v>
      </c>
      <c r="D5" s="113">
        <v>2.5000000000000001E-2</v>
      </c>
      <c r="E5" s="113">
        <v>0.03</v>
      </c>
      <c r="F5" s="113">
        <v>3.5000000000000003E-2</v>
      </c>
      <c r="G5" s="113">
        <v>0.04</v>
      </c>
      <c r="H5" s="113">
        <v>4.4999999999999998E-2</v>
      </c>
      <c r="I5" s="114">
        <v>0.05</v>
      </c>
    </row>
    <row r="6" spans="2:26" x14ac:dyDescent="0.2">
      <c r="B6" s="114">
        <v>7.0000000000000007E-2</v>
      </c>
      <c r="C6" s="73">
        <f>((('DCF Model'!$C$16/(1+$B6)^1)+('DCF Model'!$D$16/(1+$B6)^2)+('DCF Model'!$E$16/(1+$B6)^3)+('DCF Model'!$F$16/(1+$B6)^4)+('DCF Model'!$G$16/(1+$B6)^5)+((Assumptions!$D$40*('DCF Model'!$G$16*(1+C$5)/($B6-C$5))+(1-Assumptions!$D$40)*('DCF Model'!$G$9*Assumptions!$D$39))/(1+$B6)^5)+Assumptions!$D$47-Assumptions!$D$48-Assumptions!$D$49)/Assumptions!$D$46)</f>
        <v>208.47359376746266</v>
      </c>
      <c r="D6" s="73">
        <f>((('DCF Model'!$C$16/(1+$B6)^1)+('DCF Model'!$D$16/(1+$B6)^2)+('DCF Model'!$E$16/(1+$B6)^3)+('DCF Model'!$F$16/(1+$B6)^4)+('DCF Model'!$G$16/(1+$B6)^5)+((Assumptions!$D$40*('DCF Model'!$G$16*(1+D$5)/($B6-D$5))+(1-Assumptions!$D$40)*('DCF Model'!$G$9*Assumptions!$D$39))/(1+$B6)^5)+Assumptions!$D$47-Assumptions!$D$48-Assumptions!$D$49)/Assumptions!$D$46)</f>
        <v>217.30735903375347</v>
      </c>
      <c r="E6" s="73">
        <f>((('DCF Model'!$C$16/(1+$B6)^1)+('DCF Model'!$D$16/(1+$B6)^2)+('DCF Model'!$E$16/(1+$B6)^3)+('DCF Model'!$F$16/(1+$B6)^4)+('DCF Model'!$G$16/(1+$B6)^5)+((Assumptions!$D$40*('DCF Model'!$G$16*(1+E$5)/($B6-E$5))+(1-Assumptions!$D$40)*('DCF Model'!$G$9*Assumptions!$D$39))/(1+$B6)^5)+Assumptions!$D$47-Assumptions!$D$48-Assumptions!$D$49)/Assumptions!$D$46)</f>
        <v>228.34956561661707</v>
      </c>
      <c r="F6" s="73">
        <f>((('DCF Model'!$C$16/(1+$B6)^1)+('DCF Model'!$D$16/(1+$B6)^2)+('DCF Model'!$E$16/(1+$B6)^3)+('DCF Model'!$F$16/(1+$B6)^4)+('DCF Model'!$G$16/(1+$B6)^5)+((Assumptions!$D$40*('DCF Model'!$G$16*(1+F$5)/($B6-F$5))+(1-Assumptions!$D$40)*('DCF Model'!$G$9*Assumptions!$D$39))/(1+$B6)^5)+Assumptions!$D$47-Assumptions!$D$48-Assumptions!$D$49)/Assumptions!$D$46)</f>
        <v>242.54668836601309</v>
      </c>
      <c r="G6" s="73">
        <f>((('DCF Model'!$C$16/(1+$B6)^1)+('DCF Model'!$D$16/(1+$B6)^2)+('DCF Model'!$E$16/(1+$B6)^3)+('DCF Model'!$F$16/(1+$B6)^4)+('DCF Model'!$G$16/(1+$B6)^5)+((Assumptions!$D$40*('DCF Model'!$G$16*(1+G$5)/($B6-G$5))+(1-Assumptions!$D$40)*('DCF Model'!$G$9*Assumptions!$D$39))/(1+$B6)^5)+Assumptions!$D$47-Assumptions!$D$48-Assumptions!$D$49)/Assumptions!$D$46)</f>
        <v>261.47618536520775</v>
      </c>
      <c r="H6" s="73">
        <f>((('DCF Model'!$C$16/(1+$B6)^1)+('DCF Model'!$D$16/(1+$B6)^2)+('DCF Model'!$E$16/(1+$B6)^3)+('DCF Model'!$F$16/(1+$B6)^4)+('DCF Model'!$G$16/(1+$B6)^5)+((Assumptions!$D$40*('DCF Model'!$G$16*(1+H$5)/($B6-H$5))+(1-Assumptions!$D$40)*('DCF Model'!$G$9*Assumptions!$D$39))/(1+$B6)^5)+Assumptions!$D$47-Assumptions!$D$48-Assumptions!$D$49)/Assumptions!$D$46)</f>
        <v>287.9774811640803</v>
      </c>
      <c r="I6" s="73">
        <f>((('DCF Model'!$C$16/(1+$B6)^1)+('DCF Model'!$D$16/(1+$B6)^2)+('DCF Model'!$E$16/(1+$B6)^3)+('DCF Model'!$F$16/(1+$B6)^4)+('DCF Model'!$G$16/(1+$B6)^5)+((Assumptions!$D$40*('DCF Model'!$G$16*(1+I$5)/($B6-I$5))+(1-Assumptions!$D$40)*('DCF Model'!$G$9*Assumptions!$D$39))/(1+$B6)^5)+Assumptions!$D$47-Assumptions!$D$48-Assumptions!$D$49)/Assumptions!$D$46)</f>
        <v>327.72942486238918</v>
      </c>
    </row>
    <row r="7" spans="2:26" x14ac:dyDescent="0.2">
      <c r="B7" s="114">
        <v>7.4999999999999997E-2</v>
      </c>
      <c r="C7" s="73">
        <f>((('DCF Model'!$C$16/(1+$B7)^1)+('DCF Model'!$D$16/(1+$B7)^2)+('DCF Model'!$E$16/(1+$B7)^3)+('DCF Model'!$F$16/(1+$B7)^4)+('DCF Model'!$G$16/(1+$B7)^5)+((Assumptions!$D$40*('DCF Model'!$G$16*(1+C$5)/($B7-C$5))+(1-Assumptions!$D$40)*('DCF Model'!$G$9*Assumptions!$D$39))/(1+$B7)^5)+Assumptions!$D$47-Assumptions!$D$48-Assumptions!$D$49)/Assumptions!$D$46)</f>
        <v>197.66818177047713</v>
      </c>
      <c r="D7" s="73">
        <f>((('DCF Model'!$C$16/(1+$B7)^1)+('DCF Model'!$D$16/(1+$B7)^2)+('DCF Model'!$E$16/(1+$B7)^3)+('DCF Model'!$F$16/(1+$B7)^4)+('DCF Model'!$G$16/(1+$B7)^5)+((Assumptions!$D$40*('DCF Model'!$G$16*(1+D$5)/($B7-D$5))+(1-Assumptions!$D$40)*('DCF Model'!$G$9*Assumptions!$D$39))/(1+$B7)^5)+Assumptions!$D$47-Assumptions!$D$48-Assumptions!$D$49)/Assumptions!$D$46)</f>
        <v>204.7622756741101</v>
      </c>
      <c r="E7" s="73">
        <f>((('DCF Model'!$C$16/(1+$B7)^1)+('DCF Model'!$D$16/(1+$B7)^2)+('DCF Model'!$E$16/(1+$B7)^3)+('DCF Model'!$F$16/(1+$B7)^4)+('DCF Model'!$G$16/(1+$B7)^5)+((Assumptions!$D$40*('DCF Model'!$G$16*(1+E$5)/($B7-E$5))+(1-Assumptions!$D$40)*('DCF Model'!$G$9*Assumptions!$D$39))/(1+$B7)^5)+Assumptions!$D$47-Assumptions!$D$48-Assumptions!$D$49)/Assumptions!$D$46)</f>
        <v>213.43283488966156</v>
      </c>
      <c r="F7" s="73">
        <f>((('DCF Model'!$C$16/(1+$B7)^1)+('DCF Model'!$D$16/(1+$B7)^2)+('DCF Model'!$E$16/(1+$B7)^3)+('DCF Model'!$F$16/(1+$B7)^4)+('DCF Model'!$G$16/(1+$B7)^5)+((Assumptions!$D$40*('DCF Model'!$G$16*(1+F$5)/($B7-F$5))+(1-Assumptions!$D$40)*('DCF Model'!$G$9*Assumptions!$D$39))/(1+$B7)^5)+Assumptions!$D$47-Assumptions!$D$48-Assumptions!$D$49)/Assumptions!$D$46)</f>
        <v>224.27103390910085</v>
      </c>
      <c r="G7" s="73">
        <f>((('DCF Model'!$C$16/(1+$B7)^1)+('DCF Model'!$D$16/(1+$B7)^2)+('DCF Model'!$E$16/(1+$B7)^3)+('DCF Model'!$F$16/(1+$B7)^4)+('DCF Model'!$G$16/(1+$B7)^5)+((Assumptions!$D$40*('DCF Model'!$G$16*(1+G$5)/($B7-G$5))+(1-Assumptions!$D$40)*('DCF Model'!$G$9*Assumptions!$D$39))/(1+$B7)^5)+Assumptions!$D$47-Assumptions!$D$48-Assumptions!$D$49)/Assumptions!$D$46)</f>
        <v>238.20586121980853</v>
      </c>
      <c r="H7" s="73">
        <f>((('DCF Model'!$C$16/(1+$B7)^1)+('DCF Model'!$D$16/(1+$B7)^2)+('DCF Model'!$E$16/(1+$B7)^3)+('DCF Model'!$F$16/(1+$B7)^4)+('DCF Model'!$G$16/(1+$B7)^5)+((Assumptions!$D$40*('DCF Model'!$G$16*(1+H$5)/($B7-H$5))+(1-Assumptions!$D$40)*('DCF Model'!$G$9*Assumptions!$D$39))/(1+$B7)^5)+Assumptions!$D$47-Assumptions!$D$48-Assumptions!$D$49)/Assumptions!$D$46)</f>
        <v>256.78563096741868</v>
      </c>
      <c r="I7" s="73">
        <f>((('DCF Model'!$C$16/(1+$B7)^1)+('DCF Model'!$D$16/(1+$B7)^2)+('DCF Model'!$E$16/(1+$B7)^3)+('DCF Model'!$F$16/(1+$B7)^4)+('DCF Model'!$G$16/(1+$B7)^5)+((Assumptions!$D$40*('DCF Model'!$G$16*(1+I$5)/($B7-I$5))+(1-Assumptions!$D$40)*('DCF Model'!$G$9*Assumptions!$D$39))/(1+$B7)^5)+Assumptions!$D$47-Assumptions!$D$48-Assumptions!$D$49)/Assumptions!$D$46)</f>
        <v>282.79730861407302</v>
      </c>
    </row>
    <row r="8" spans="2:26" x14ac:dyDescent="0.2">
      <c r="B8" s="114">
        <v>0.08</v>
      </c>
      <c r="C8" s="73">
        <f>((('DCF Model'!$C$16/(1+$B8)^1)+('DCF Model'!$D$16/(1+$B8)^2)+('DCF Model'!$E$16/(1+$B8)^3)+('DCF Model'!$F$16/(1+$B8)^4)+('DCF Model'!$G$16/(1+$B8)^5)+((Assumptions!$D$40*('DCF Model'!$G$16*(1+C$5)/($B8-C$5))+(1-Assumptions!$D$40)*('DCF Model'!$G$9*Assumptions!$D$39))/(1+$B8)^5)+Assumptions!$D$47-Assumptions!$D$48-Assumptions!$D$49)/Assumptions!$D$46)</f>
        <v>188.37805793201707</v>
      </c>
      <c r="D8" s="73">
        <f>((('DCF Model'!$C$16/(1+$B8)^1)+('DCF Model'!$D$16/(1+$B8)^2)+('DCF Model'!$E$16/(1+$B8)^3)+('DCF Model'!$F$16/(1+$B8)^4)+('DCF Model'!$G$16/(1+$B8)^5)+((Assumptions!$D$40*('DCF Model'!$G$16*(1+D$5)/($B8-D$5))+(1-Assumptions!$D$40)*('DCF Model'!$G$9*Assumptions!$D$39))/(1+$B8)^5)+Assumptions!$D$47-Assumptions!$D$48-Assumptions!$D$49)/Assumptions!$D$46)</f>
        <v>194.18108400545034</v>
      </c>
      <c r="E8" s="73">
        <f>((('DCF Model'!$C$16/(1+$B8)^1)+('DCF Model'!$D$16/(1+$B8)^2)+('DCF Model'!$E$16/(1+$B8)^3)+('DCF Model'!$F$16/(1+$B8)^4)+('DCF Model'!$G$16/(1+$B8)^5)+((Assumptions!$D$40*('DCF Model'!$G$16*(1+E$5)/($B8-E$5))+(1-Assumptions!$D$40)*('DCF Model'!$G$9*Assumptions!$D$39))/(1+$B8)^5)+Assumptions!$D$47-Assumptions!$D$48-Assumptions!$D$49)/Assumptions!$D$46)</f>
        <v>201.14471529357033</v>
      </c>
      <c r="F8" s="73">
        <f>((('DCF Model'!$C$16/(1+$B8)^1)+('DCF Model'!$D$16/(1+$B8)^2)+('DCF Model'!$E$16/(1+$B8)^3)+('DCF Model'!$F$16/(1+$B8)^4)+('DCF Model'!$G$16/(1+$B8)^5)+((Assumptions!$D$40*('DCF Model'!$G$16*(1+F$5)/($B8-F$5))+(1-Assumptions!$D$40)*('DCF Model'!$G$9*Assumptions!$D$39))/(1+$B8)^5)+Assumptions!$D$47-Assumptions!$D$48-Assumptions!$D$49)/Assumptions!$D$46)</f>
        <v>209.65582020127249</v>
      </c>
      <c r="G8" s="73">
        <f>((('DCF Model'!$C$16/(1+$B8)^1)+('DCF Model'!$D$16/(1+$B8)^2)+('DCF Model'!$E$16/(1+$B8)^3)+('DCF Model'!$F$16/(1+$B8)^4)+('DCF Model'!$G$16/(1+$B8)^5)+((Assumptions!$D$40*('DCF Model'!$G$16*(1+G$5)/($B8-G$5))+(1-Assumptions!$D$40)*('DCF Model'!$G$9*Assumptions!$D$39))/(1+$B8)^5)+Assumptions!$D$47-Assumptions!$D$48-Assumptions!$D$49)/Assumptions!$D$46)</f>
        <v>220.29470133590027</v>
      </c>
      <c r="H8" s="73">
        <f>((('DCF Model'!$C$16/(1+$B8)^1)+('DCF Model'!$D$16/(1+$B8)^2)+('DCF Model'!$E$16/(1+$B8)^3)+('DCF Model'!$F$16/(1+$B8)^4)+('DCF Model'!$G$16/(1+$B8)^5)+((Assumptions!$D$40*('DCF Model'!$G$16*(1+H$5)/($B8-H$5))+(1-Assumptions!$D$40)*('DCF Model'!$G$9*Assumptions!$D$39))/(1+$B8)^5)+Assumptions!$D$47-Assumptions!$D$48-Assumptions!$D$49)/Assumptions!$D$46)</f>
        <v>233.9732627947073</v>
      </c>
      <c r="I8" s="73">
        <f>((('DCF Model'!$C$16/(1+$B8)^1)+('DCF Model'!$D$16/(1+$B8)^2)+('DCF Model'!$E$16/(1+$B8)^3)+('DCF Model'!$F$16/(1+$B8)^4)+('DCF Model'!$G$16/(1+$B8)^5)+((Assumptions!$D$40*('DCF Model'!$G$16*(1+I$5)/($B8-I$5))+(1-Assumptions!$D$40)*('DCF Model'!$G$9*Assumptions!$D$39))/(1+$B8)^5)+Assumptions!$D$47-Assumptions!$D$48-Assumptions!$D$49)/Assumptions!$D$46)</f>
        <v>252.21134473978347</v>
      </c>
    </row>
    <row r="9" spans="2:26" x14ac:dyDescent="0.2">
      <c r="B9" s="114">
        <v>8.5000000000000006E-2</v>
      </c>
      <c r="C9" s="73">
        <f>((('DCF Model'!$C$16/(1+$B9)^1)+('DCF Model'!$D$16/(1+$B9)^2)+('DCF Model'!$E$16/(1+$B9)^3)+('DCF Model'!$F$16/(1+$B9)^4)+('DCF Model'!$G$16/(1+$B9)^5)+((Assumptions!$D$40*('DCF Model'!$G$16*(1+C$5)/($B9-C$5))+(1-Assumptions!$D$40)*('DCF Model'!$G$9*Assumptions!$D$39))/(1+$B9)^5)+Assumptions!$D$47-Assumptions!$D$48-Assumptions!$D$49)/Assumptions!$D$46)</f>
        <v>180.26478371590701</v>
      </c>
      <c r="D9" s="73">
        <f>((('DCF Model'!$C$16/(1+$B9)^1)+('DCF Model'!$D$16/(1+$B9)^2)+('DCF Model'!$E$16/(1+$B9)^3)+('DCF Model'!$F$16/(1+$B9)^4)+('DCF Model'!$G$16/(1+$B9)^5)+((Assumptions!$D$40*('DCF Model'!$G$16*(1+D$5)/($B9-D$5))+(1-Assumptions!$D$40)*('DCF Model'!$G$9*Assumptions!$D$39))/(1+$B9)^5)+Assumptions!$D$47-Assumptions!$D$48-Assumptions!$D$49)/Assumptions!$D$46)</f>
        <v>185.08514871045537</v>
      </c>
      <c r="E9" s="73">
        <f>((('DCF Model'!$C$16/(1+$B9)^1)+('DCF Model'!$D$16/(1+$B9)^2)+('DCF Model'!$E$16/(1+$B9)^3)+('DCF Model'!$F$16/(1+$B9)^4)+('DCF Model'!$G$16/(1+$B9)^5)+((Assumptions!$D$40*('DCF Model'!$G$16*(1+E$5)/($B9-E$5))+(1-Assumptions!$D$40)*('DCF Model'!$G$9*Assumptions!$D$39))/(1+$B9)^5)+Assumptions!$D$47-Assumptions!$D$48-Assumptions!$D$49)/Assumptions!$D$46)</f>
        <v>190.7819437040126</v>
      </c>
      <c r="F9" s="73">
        <f>((('DCF Model'!$C$16/(1+$B9)^1)+('DCF Model'!$D$16/(1+$B9)^2)+('DCF Model'!$E$16/(1+$B9)^3)+('DCF Model'!$F$16/(1+$B9)^4)+('DCF Model'!$G$16/(1+$B9)^5)+((Assumptions!$D$40*('DCF Model'!$G$16*(1+F$5)/($B9-F$5))+(1-Assumptions!$D$40)*('DCF Model'!$G$9*Assumptions!$D$39))/(1+$B9)^5)+Assumptions!$D$47-Assumptions!$D$48-Assumptions!$D$49)/Assumptions!$D$46)</f>
        <v>197.61809769628118</v>
      </c>
      <c r="G9" s="73">
        <f>((('DCF Model'!$C$16/(1+$B9)^1)+('DCF Model'!$D$16/(1+$B9)^2)+('DCF Model'!$E$16/(1+$B9)^3)+('DCF Model'!$F$16/(1+$B9)^4)+('DCF Model'!$G$16/(1+$B9)^5)+((Assumptions!$D$40*('DCF Model'!$G$16*(1+G$5)/($B9-G$5))+(1-Assumptions!$D$40)*('DCF Model'!$G$9*Assumptions!$D$39))/(1+$B9)^5)+Assumptions!$D$47-Assumptions!$D$48-Assumptions!$D$49)/Assumptions!$D$46)</f>
        <v>205.97339702016509</v>
      </c>
      <c r="H9" s="73">
        <f>((('DCF Model'!$C$16/(1+$B9)^1)+('DCF Model'!$D$16/(1+$B9)^2)+('DCF Model'!$E$16/(1+$B9)^3)+('DCF Model'!$F$16/(1+$B9)^4)+('DCF Model'!$G$16/(1+$B9)^5)+((Assumptions!$D$40*('DCF Model'!$G$16*(1+H$5)/($B9-H$5))+(1-Assumptions!$D$40)*('DCF Model'!$G$9*Assumptions!$D$39))/(1+$B9)^5)+Assumptions!$D$47-Assumptions!$D$48-Assumptions!$D$49)/Assumptions!$D$46)</f>
        <v>216.41752117501994</v>
      </c>
      <c r="I9" s="73">
        <f>((('DCF Model'!$C$16/(1+$B9)^1)+('DCF Model'!$D$16/(1+$B9)^2)+('DCF Model'!$E$16/(1+$B9)^3)+('DCF Model'!$F$16/(1+$B9)^4)+('DCF Model'!$G$16/(1+$B9)^5)+((Assumptions!$D$40*('DCF Model'!$G$16*(1+I$5)/($B9-I$5))+(1-Assumptions!$D$40)*('DCF Model'!$G$9*Assumptions!$D$39))/(1+$B9)^5)+Assumptions!$D$47-Assumptions!$D$48-Assumptions!$D$49)/Assumptions!$D$46)</f>
        <v>229.84568080269042</v>
      </c>
    </row>
    <row r="10" spans="2:26" x14ac:dyDescent="0.2">
      <c r="B10" s="114">
        <v>8.7999999999999995E-2</v>
      </c>
      <c r="C10" s="73">
        <f>((('DCF Model'!$C$16/(1+$B10)^1)+('DCF Model'!$D$16/(1+$B10)^2)+('DCF Model'!$E$16/(1+$B10)^3)+('DCF Model'!$F$16/(1+$B10)^4)+('DCF Model'!$G$16/(1+$B10)^5)+((Assumptions!$D$40*('DCF Model'!$G$16*(1+C$5)/($B10-C$5))+(1-Assumptions!$D$40)*('DCF Model'!$G$9*Assumptions!$D$39))/(1+$B10)^5)+Assumptions!$D$47-Assumptions!$D$48-Assumptions!$D$49)/Assumptions!$D$46)</f>
        <v>175.85801044533764</v>
      </c>
      <c r="D10" s="73">
        <f>((('DCF Model'!$C$16/(1+$B10)^1)+('DCF Model'!$D$16/(1+$B10)^2)+('DCF Model'!$E$16/(1+$B10)^3)+('DCF Model'!$F$16/(1+$B10)^4)+('DCF Model'!$G$16/(1+$B10)^5)+((Assumptions!$D$40*('DCF Model'!$G$16*(1+D$5)/($B10-D$5))+(1-Assumptions!$D$40)*('DCF Model'!$G$9*Assumptions!$D$39))/(1+$B10)^5)+Assumptions!$D$47-Assumptions!$D$48-Assumptions!$D$49)/Assumptions!$D$46)</f>
        <v>180.19809749306123</v>
      </c>
      <c r="E10" s="73">
        <f>((('DCF Model'!$C$16/(1+$B10)^1)+('DCF Model'!$D$16/(1+$B10)^2)+('DCF Model'!$E$16/(1+$B10)^3)+('DCF Model'!$F$16/(1+$B10)^4)+('DCF Model'!$G$16/(1+$B10)^5)+((Assumptions!$D$40*('DCF Model'!$G$16*(1+E$5)/($B10-E$5))+(1-Assumptions!$D$40)*('DCF Model'!$G$9*Assumptions!$D$39))/(1+$B10)^5)+Assumptions!$D$47-Assumptions!$D$48-Assumptions!$D$49)/Assumptions!$D$46)</f>
        <v>185.28647541108199</v>
      </c>
      <c r="F10" s="73">
        <f>((('DCF Model'!$C$16/(1+$B10)^1)+('DCF Model'!$D$16/(1+$B10)^2)+('DCF Model'!$E$16/(1+$B10)^3)+('DCF Model'!$F$16/(1+$B10)^4)+('DCF Model'!$G$16/(1+$B10)^5)+((Assumptions!$D$40*('DCF Model'!$G$16*(1+F$5)/($B10-F$5))+(1-Assumptions!$D$40)*('DCF Model'!$G$9*Assumptions!$D$39))/(1+$B10)^5)+Assumptions!$D$47-Assumptions!$D$48-Assumptions!$D$49)/Assumptions!$D$46)</f>
        <v>191.33492463438969</v>
      </c>
      <c r="G10" s="73">
        <f>((('DCF Model'!$C$16/(1+$B10)^1)+('DCF Model'!$D$16/(1+$B10)^2)+('DCF Model'!$E$16/(1+$B10)^3)+('DCF Model'!$F$16/(1+$B10)^4)+('DCF Model'!$G$16/(1+$B10)^5)+((Assumptions!$D$40*('DCF Model'!$G$16*(1+G$5)/($B10-G$5))+(1-Assumptions!$D$40)*('DCF Model'!$G$9*Assumptions!$D$39))/(1+$B10)^5)+Assumptions!$D$47-Assumptions!$D$48-Assumptions!$D$49)/Assumptions!$D$46)</f>
        <v>198.6434674458865</v>
      </c>
      <c r="H10" s="73">
        <f>((('DCF Model'!$C$16/(1+$B10)^1)+('DCF Model'!$D$16/(1+$B10)^2)+('DCF Model'!$E$16/(1+$B10)^3)+('DCF Model'!$F$16/(1+$B10)^4)+('DCF Model'!$G$16/(1+$B10)^5)+((Assumptions!$D$40*('DCF Model'!$G$16*(1+H$5)/($B10-H$5))+(1-Assumptions!$D$40)*('DCF Model'!$G$9*Assumptions!$D$39))/(1+$B10)^5)+Assumptions!$D$47-Assumptions!$D$48-Assumptions!$D$49)/Assumptions!$D$46)</f>
        <v>207.65167137633603</v>
      </c>
      <c r="I10" s="73">
        <f>((('DCF Model'!$C$16/(1+$B10)^1)+('DCF Model'!$D$16/(1+$B10)^2)+('DCF Model'!$E$16/(1+$B10)^3)+('DCF Model'!$F$16/(1+$B10)^4)+('DCF Model'!$G$16/(1+$B10)^5)+((Assumptions!$D$40*('DCF Model'!$G$16*(1+I$5)/($B10-I$5))+(1-Assumptions!$D$40)*('DCF Model'!$G$9*Assumptions!$D$39))/(1+$B10)^5)+Assumptions!$D$47-Assumptions!$D$48-Assumptions!$D$49)/Assumptions!$D$46)</f>
        <v>219.03045528848278</v>
      </c>
    </row>
    <row r="11" spans="2:26" x14ac:dyDescent="0.2">
      <c r="B11" s="114">
        <v>0.09</v>
      </c>
      <c r="C11" s="73">
        <f>((('DCF Model'!$C$16/(1+$B11)^1)+('DCF Model'!$D$16/(1+$B11)^2)+('DCF Model'!$E$16/(1+$B11)^3)+('DCF Model'!$F$16/(1+$B11)^4)+('DCF Model'!$G$16/(1+$B11)^5)+((Assumptions!$D$40*('DCF Model'!$G$16*(1+C$5)/($B11-C$5))+(1-Assumptions!$D$40)*('DCF Model'!$G$9*Assumptions!$D$39))/(1+$B11)^5)+Assumptions!$D$47-Assumptions!$D$48-Assumptions!$D$49)/Assumptions!$D$46)</f>
        <v>173.08616703237846</v>
      </c>
      <c r="D11" s="73">
        <f>((('DCF Model'!$C$16/(1+$B11)^1)+('DCF Model'!$D$16/(1+$B11)^2)+('DCF Model'!$E$16/(1+$B11)^3)+('DCF Model'!$F$16/(1+$B11)^4)+('DCF Model'!$G$16/(1+$B11)^5)+((Assumptions!$D$40*('DCF Model'!$G$16*(1+D$5)/($B11-D$5))+(1-Assumptions!$D$40)*('DCF Model'!$G$9*Assumptions!$D$39))/(1+$B11)^5)+Assumptions!$D$47-Assumptions!$D$48-Assumptions!$D$49)/Assumptions!$D$46)</f>
        <v>177.14261673424343</v>
      </c>
      <c r="E11" s="73">
        <f>((('DCF Model'!$C$16/(1+$B11)^1)+('DCF Model'!$D$16/(1+$B11)^2)+('DCF Model'!$E$16/(1+$B11)^3)+('DCF Model'!$F$16/(1+$B11)^4)+('DCF Model'!$G$16/(1+$B11)^5)+((Assumptions!$D$40*('DCF Model'!$G$16*(1+E$5)/($B11-E$5))+(1-Assumptions!$D$40)*('DCF Model'!$G$9*Assumptions!$D$39))/(1+$B11)^5)+Assumptions!$D$47-Assumptions!$D$48-Assumptions!$D$49)/Assumptions!$D$46)</f>
        <v>181.8751413864193</v>
      </c>
      <c r="F11" s="73">
        <f>((('DCF Model'!$C$16/(1+$B11)^1)+('DCF Model'!$D$16/(1+$B11)^2)+('DCF Model'!$E$16/(1+$B11)^3)+('DCF Model'!$F$16/(1+$B11)^4)+('DCF Model'!$G$16/(1+$B11)^5)+((Assumptions!$D$40*('DCF Model'!$G$16*(1+F$5)/($B11-F$5))+(1-Assumptions!$D$40)*('DCF Model'!$G$9*Assumptions!$D$39))/(1+$B11)^5)+Assumptions!$D$47-Assumptions!$D$48-Assumptions!$D$49)/Assumptions!$D$46)</f>
        <v>187.46812506626347</v>
      </c>
      <c r="G11" s="73">
        <f>((('DCF Model'!$C$16/(1+$B11)^1)+('DCF Model'!$D$16/(1+$B11)^2)+('DCF Model'!$E$16/(1+$B11)^3)+('DCF Model'!$F$16/(1+$B11)^4)+('DCF Model'!$G$16/(1+$B11)^5)+((Assumptions!$D$40*('DCF Model'!$G$16*(1+G$5)/($B11-G$5))+(1-Assumptions!$D$40)*('DCF Model'!$G$9*Assumptions!$D$39))/(1+$B11)^5)+Assumptions!$D$47-Assumptions!$D$48-Assumptions!$D$49)/Assumptions!$D$46)</f>
        <v>194.17970548207649</v>
      </c>
      <c r="H11" s="73">
        <f>((('DCF Model'!$C$16/(1+$B11)^1)+('DCF Model'!$D$16/(1+$B11)^2)+('DCF Model'!$E$16/(1+$B11)^3)+('DCF Model'!$F$16/(1+$B11)^4)+('DCF Model'!$G$16/(1+$B11)^5)+((Assumptions!$D$40*('DCF Model'!$G$16*(1+H$5)/($B11-H$5))+(1-Assumptions!$D$40)*('DCF Model'!$G$9*Assumptions!$D$39))/(1+$B11)^5)+Assumptions!$D$47-Assumptions!$D$48-Assumptions!$D$49)/Assumptions!$D$46)</f>
        <v>202.3827482125146</v>
      </c>
      <c r="I11" s="73">
        <f>((('DCF Model'!$C$16/(1+$B11)^1)+('DCF Model'!$D$16/(1+$B11)^2)+('DCF Model'!$E$16/(1+$B11)^3)+('DCF Model'!$F$16/(1+$B11)^4)+('DCF Model'!$G$16/(1+$B11)^5)+((Assumptions!$D$40*('DCF Model'!$G$16*(1+I$5)/($B11-I$5))+(1-Assumptions!$D$40)*('DCF Model'!$G$9*Assumptions!$D$39))/(1+$B11)^5)+Assumptions!$D$47-Assumptions!$D$48-Assumptions!$D$49)/Assumptions!$D$46)</f>
        <v>212.63655162556225</v>
      </c>
    </row>
    <row r="12" spans="2:26" x14ac:dyDescent="0.2">
      <c r="B12" s="114">
        <v>9.5000000000000001E-2</v>
      </c>
      <c r="C12" s="73">
        <f>((('DCF Model'!$C$16/(1+$B12)^1)+('DCF Model'!$D$16/(1+$B12)^2)+('DCF Model'!$E$16/(1+$B12)^3)+('DCF Model'!$F$16/(1+$B12)^4)+('DCF Model'!$G$16/(1+$B12)^5)+((Assumptions!$D$40*('DCF Model'!$G$16*(1+C$5)/($B12-C$5))+(1-Assumptions!$D$40)*('DCF Model'!$G$9*Assumptions!$D$39))/(1+$B12)^5)+Assumptions!$D$47-Assumptions!$D$48-Assumptions!$D$49)/Assumptions!$D$46)</f>
        <v>166.6641992798771</v>
      </c>
      <c r="D12" s="73">
        <f>((('DCF Model'!$C$16/(1+$B12)^1)+('DCF Model'!$D$16/(1+$B12)^2)+('DCF Model'!$E$16/(1+$B12)^3)+('DCF Model'!$F$16/(1+$B12)^4)+('DCF Model'!$G$16/(1+$B12)^5)+((Assumptions!$D$40*('DCF Model'!$G$16*(1+D$5)/($B12-D$5))+(1-Assumptions!$D$40)*('DCF Model'!$G$9*Assumptions!$D$39))/(1+$B12)^5)+Assumptions!$D$47-Assumptions!$D$48-Assumptions!$D$49)/Assumptions!$D$46)</f>
        <v>170.1160158054723</v>
      </c>
      <c r="E12" s="73">
        <f>((('DCF Model'!$C$16/(1+$B12)^1)+('DCF Model'!$D$16/(1+$B12)^2)+('DCF Model'!$E$16/(1+$B12)^3)+('DCF Model'!$F$16/(1+$B12)^4)+('DCF Model'!$G$16/(1+$B12)^5)+((Assumptions!$D$40*('DCF Model'!$G$16*(1+E$5)/($B12-E$5))+(1-Assumptions!$D$40)*('DCF Model'!$G$9*Assumptions!$D$39))/(1+$B12)^5)+Assumptions!$D$47-Assumptions!$D$48-Assumptions!$D$49)/Assumptions!$D$46)</f>
        <v>174.09888102731293</v>
      </c>
      <c r="F12" s="73">
        <f>((('DCF Model'!$C$16/(1+$B12)^1)+('DCF Model'!$D$16/(1+$B12)^2)+('DCF Model'!$E$16/(1+$B12)^3)+('DCF Model'!$F$16/(1+$B12)^4)+('DCF Model'!$G$16/(1+$B12)^5)+((Assumptions!$D$40*('DCF Model'!$G$16*(1+F$5)/($B12-F$5))+(1-Assumptions!$D$40)*('DCF Model'!$G$9*Assumptions!$D$39))/(1+$B12)^5)+Assumptions!$D$47-Assumptions!$D$48-Assumptions!$D$49)/Assumptions!$D$46)</f>
        <v>178.74555711946033</v>
      </c>
      <c r="G12" s="73">
        <f>((('DCF Model'!$C$16/(1+$B12)^1)+('DCF Model'!$D$16/(1+$B12)^2)+('DCF Model'!$E$16/(1+$B12)^3)+('DCF Model'!$F$16/(1+$B12)^4)+('DCF Model'!$G$16/(1+$B12)^5)+((Assumptions!$D$40*('DCF Model'!$G$16*(1+G$5)/($B12-G$5))+(1-Assumptions!$D$40)*('DCF Model'!$G$9*Assumptions!$D$39))/(1+$B12)^5)+Assumptions!$D$47-Assumptions!$D$48-Assumptions!$D$49)/Assumptions!$D$46)</f>
        <v>184.23708341017991</v>
      </c>
      <c r="H12" s="73">
        <f>((('DCF Model'!$C$16/(1+$B12)^1)+('DCF Model'!$D$16/(1+$B12)^2)+('DCF Model'!$E$16/(1+$B12)^3)+('DCF Model'!$F$16/(1+$B12)^4)+('DCF Model'!$G$16/(1+$B12)^5)+((Assumptions!$D$40*('DCF Model'!$G$16*(1+H$5)/($B12-H$5))+(1-Assumptions!$D$40)*('DCF Model'!$G$9*Assumptions!$D$39))/(1+$B12)^5)+Assumptions!$D$47-Assumptions!$D$48-Assumptions!$D$49)/Assumptions!$D$46)</f>
        <v>190.82691495904351</v>
      </c>
      <c r="I12" s="73">
        <f>((('DCF Model'!$C$16/(1+$B12)^1)+('DCF Model'!$D$16/(1+$B12)^2)+('DCF Model'!$E$16/(1+$B12)^3)+('DCF Model'!$F$16/(1+$B12)^4)+('DCF Model'!$G$16/(1+$B12)^5)+((Assumptions!$D$40*('DCF Model'!$G$16*(1+I$5)/($B12-I$5))+(1-Assumptions!$D$40)*('DCF Model'!$G$9*Assumptions!$D$39))/(1+$B12)^5)+Assumptions!$D$47-Assumptions!$D$48-Assumptions!$D$49)/Assumptions!$D$46)</f>
        <v>198.88115351876567</v>
      </c>
    </row>
    <row r="13" spans="2:26" x14ac:dyDescent="0.2">
      <c r="B13" s="114">
        <v>0.1</v>
      </c>
      <c r="C13" s="73">
        <f>((('DCF Model'!$C$16/(1+$B13)^1)+('DCF Model'!$D$16/(1+$B13)^2)+('DCF Model'!$E$16/(1+$B13)^3)+('DCF Model'!$F$16/(1+$B13)^4)+('DCF Model'!$G$16/(1+$B13)^5)+((Assumptions!$D$40*('DCF Model'!$G$16*(1+C$5)/($B13-C$5))+(1-Assumptions!$D$40)*('DCF Model'!$G$9*Assumptions!$D$39))/(1+$B13)^5)+Assumptions!$D$47-Assumptions!$D$48-Assumptions!$D$49)/Assumptions!$D$46)</f>
        <v>160.8650151159209</v>
      </c>
      <c r="D13" s="73">
        <f>((('DCF Model'!$C$16/(1+$B13)^1)+('DCF Model'!$D$16/(1+$B13)^2)+('DCF Model'!$E$16/(1+$B13)^3)+('DCF Model'!$F$16/(1+$B13)^4)+('DCF Model'!$G$16/(1+$B13)^5)+((Assumptions!$D$40*('DCF Model'!$G$16*(1+D$5)/($B13-D$5))+(1-Assumptions!$D$40)*('DCF Model'!$G$9*Assumptions!$D$39))/(1+$B13)^5)+Assumptions!$D$47-Assumptions!$D$48-Assumptions!$D$49)/Assumptions!$D$46)</f>
        <v>163.83081260183306</v>
      </c>
      <c r="E13" s="73">
        <f>((('DCF Model'!$C$16/(1+$B13)^1)+('DCF Model'!$D$16/(1+$B13)^2)+('DCF Model'!$E$16/(1+$B13)^3)+('DCF Model'!$F$16/(1+$B13)^4)+('DCF Model'!$G$16/(1+$B13)^5)+((Assumptions!$D$40*('DCF Model'!$G$16*(1+E$5)/($B13-E$5))+(1-Assumptions!$D$40)*('DCF Model'!$G$9*Assumptions!$D$39))/(1+$B13)^5)+Assumptions!$D$47-Assumptions!$D$48-Assumptions!$D$49)/Assumptions!$D$46)</f>
        <v>167.22029544287557</v>
      </c>
      <c r="F13" s="73">
        <f>((('DCF Model'!$C$16/(1+$B13)^1)+('DCF Model'!$D$16/(1+$B13)^2)+('DCF Model'!$E$16/(1+$B13)^3)+('DCF Model'!$F$16/(1+$B13)^4)+('DCF Model'!$G$16/(1+$B13)^5)+((Assumptions!$D$40*('DCF Model'!$G$16*(1+F$5)/($B13-F$5))+(1-Assumptions!$D$40)*('DCF Model'!$G$9*Assumptions!$D$39))/(1+$B13)^5)+Assumptions!$D$47-Assumptions!$D$48-Assumptions!$D$49)/Assumptions!$D$46)</f>
        <v>171.13123718253993</v>
      </c>
      <c r="G13" s="73">
        <f>((('DCF Model'!$C$16/(1+$B13)^1)+('DCF Model'!$D$16/(1+$B13)^2)+('DCF Model'!$E$16/(1+$B13)^3)+('DCF Model'!$F$16/(1+$B13)^4)+('DCF Model'!$G$16/(1+$B13)^5)+((Assumptions!$D$40*('DCF Model'!$G$16*(1+G$5)/($B13-G$5))+(1-Assumptions!$D$40)*('DCF Model'!$G$9*Assumptions!$D$39))/(1+$B13)^5)+Assumptions!$D$47-Assumptions!$D$48-Assumptions!$D$49)/Assumptions!$D$46)</f>
        <v>175.69400254548171</v>
      </c>
      <c r="H13" s="73">
        <f>((('DCF Model'!$C$16/(1+$B13)^1)+('DCF Model'!$D$16/(1+$B13)^2)+('DCF Model'!$E$16/(1+$B13)^3)+('DCF Model'!$F$16/(1+$B13)^4)+('DCF Model'!$G$16/(1+$B13)^5)+((Assumptions!$D$40*('DCF Model'!$G$16*(1+H$5)/($B13-H$5))+(1-Assumptions!$D$40)*('DCF Model'!$G$9*Assumptions!$D$39))/(1+$B13)^5)+Assumptions!$D$47-Assumptions!$D$48-Assumptions!$D$49)/Assumptions!$D$46)</f>
        <v>181.08636161077652</v>
      </c>
      <c r="I13" s="73">
        <f>((('DCF Model'!$C$16/(1+$B13)^1)+('DCF Model'!$D$16/(1+$B13)^2)+('DCF Model'!$E$16/(1+$B13)^3)+('DCF Model'!$F$16/(1+$B13)^4)+('DCF Model'!$G$16/(1+$B13)^5)+((Assumptions!$D$40*('DCF Model'!$G$16*(1+I$5)/($B13-I$5))+(1-Assumptions!$D$40)*('DCF Model'!$G$9*Assumptions!$D$39))/(1+$B13)^5)+Assumptions!$D$47-Assumptions!$D$48-Assumptions!$D$49)/Assumptions!$D$46)</f>
        <v>187.55719248913033</v>
      </c>
    </row>
    <row r="14" spans="2:26" x14ac:dyDescent="0.2">
      <c r="B14" s="114">
        <v>0.11</v>
      </c>
      <c r="C14" s="73">
        <f>((('DCF Model'!$C$16/(1+$B14)^1)+('DCF Model'!$D$16/(1+$B14)^2)+('DCF Model'!$E$16/(1+$B14)^3)+('DCF Model'!$F$16/(1+$B14)^4)+('DCF Model'!$G$16/(1+$B14)^5)+((Assumptions!$D$40*('DCF Model'!$G$16*(1+C$5)/($B14-C$5))+(1-Assumptions!$D$40)*('DCF Model'!$G$9*Assumptions!$D$39))/(1+$B14)^5)+Assumptions!$D$47-Assumptions!$D$48-Assumptions!$D$49)/Assumptions!$D$46)</f>
        <v>150.74676648810512</v>
      </c>
      <c r="D14" s="73">
        <f>((('DCF Model'!$C$16/(1+$B14)^1)+('DCF Model'!$D$16/(1+$B14)^2)+('DCF Model'!$E$16/(1+$B14)^3)+('DCF Model'!$F$16/(1+$B14)^4)+('DCF Model'!$G$16/(1+$B14)^5)+((Assumptions!$D$40*('DCF Model'!$G$16*(1+D$5)/($B14-D$5))+(1-Assumptions!$D$40)*('DCF Model'!$G$9*Assumptions!$D$39))/(1+$B14)^5)+Assumptions!$D$47-Assumptions!$D$48-Assumptions!$D$49)/Assumptions!$D$46)</f>
        <v>152.99018414361245</v>
      </c>
      <c r="E14" s="73">
        <f>((('DCF Model'!$C$16/(1+$B14)^1)+('DCF Model'!$D$16/(1+$B14)^2)+('DCF Model'!$E$16/(1+$B14)^3)+('DCF Model'!$F$16/(1+$B14)^4)+('DCF Model'!$G$16/(1+$B14)^5)+((Assumptions!$D$40*('DCF Model'!$G$16*(1+E$5)/($B14-E$5))+(1-Assumptions!$D$40)*('DCF Model'!$G$9*Assumptions!$D$39))/(1+$B14)^5)+Assumptions!$D$47-Assumptions!$D$48-Assumptions!$D$49)/Assumptions!$D$46)</f>
        <v>155.51402900605819</v>
      </c>
      <c r="F14" s="73">
        <f>((('DCF Model'!$C$16/(1+$B14)^1)+('DCF Model'!$D$16/(1+$B14)^2)+('DCF Model'!$E$16/(1+$B14)^3)+('DCF Model'!$F$16/(1+$B14)^4)+('DCF Model'!$G$16/(1+$B14)^5)+((Assumptions!$D$40*('DCF Model'!$G$16*(1+F$5)/($B14-F$5))+(1-Assumptions!$D$40)*('DCF Model'!$G$9*Assumptions!$D$39))/(1+$B14)^5)+Assumptions!$D$47-Assumptions!$D$48-Assumptions!$D$49)/Assumptions!$D$46)</f>
        <v>158.37438651683004</v>
      </c>
      <c r="G14" s="73">
        <f>((('DCF Model'!$C$16/(1+$B14)^1)+('DCF Model'!$D$16/(1+$B14)^2)+('DCF Model'!$E$16/(1+$B14)^3)+('DCF Model'!$F$16/(1+$B14)^4)+('DCF Model'!$G$16/(1+$B14)^5)+((Assumptions!$D$40*('DCF Model'!$G$16*(1+G$5)/($B14-G$5))+(1-Assumptions!$D$40)*('DCF Model'!$G$9*Assumptions!$D$39))/(1+$B14)^5)+Assumptions!$D$47-Assumptions!$D$48-Assumptions!$D$49)/Assumptions!$D$46)</f>
        <v>161.64336652914071</v>
      </c>
      <c r="H14" s="73">
        <f>((('DCF Model'!$C$16/(1+$B14)^1)+('DCF Model'!$D$16/(1+$B14)^2)+('DCF Model'!$E$16/(1+$B14)^3)+('DCF Model'!$F$16/(1+$B14)^4)+('DCF Model'!$G$16/(1+$B14)^5)+((Assumptions!$D$40*('DCF Model'!$G$16*(1+H$5)/($B14-H$5))+(1-Assumptions!$D$40)*('DCF Model'!$G$9*Assumptions!$D$39))/(1+$B14)^5)+Assumptions!$D$47-Assumptions!$D$48-Assumptions!$D$49)/Assumptions!$D$46)</f>
        <v>165.41526654334535</v>
      </c>
      <c r="I14" s="73">
        <f>((('DCF Model'!$C$16/(1+$B14)^1)+('DCF Model'!$D$16/(1+$B14)^2)+('DCF Model'!$E$16/(1+$B14)^3)+('DCF Model'!$F$16/(1+$B14)^4)+('DCF Model'!$G$16/(1+$B14)^5)+((Assumptions!$D$40*('DCF Model'!$G$16*(1+I$5)/($B14-I$5))+(1-Assumptions!$D$40)*('DCF Model'!$G$9*Assumptions!$D$39))/(1+$B14)^5)+Assumptions!$D$47-Assumptions!$D$48-Assumptions!$D$49)/Assumptions!$D$46)</f>
        <v>169.81581655991741</v>
      </c>
    </row>
    <row r="17" spans="2:9" ht="16" customHeight="1" thickBot="1" x14ac:dyDescent="0.25">
      <c r="B17" s="111" t="s">
        <v>224</v>
      </c>
      <c r="C17" s="112"/>
      <c r="D17" s="112"/>
      <c r="E17" s="112"/>
      <c r="F17" s="112"/>
      <c r="G17" s="112"/>
      <c r="H17" s="112"/>
      <c r="I17" s="112"/>
    </row>
    <row r="18" spans="2:9" ht="16" customHeight="1" thickTop="1" x14ac:dyDescent="0.2">
      <c r="B18" s="99"/>
      <c r="C18" s="113">
        <v>0.18</v>
      </c>
      <c r="D18" s="113">
        <v>0.22</v>
      </c>
      <c r="E18" s="113">
        <v>0.26</v>
      </c>
      <c r="F18" s="113">
        <v>0.3</v>
      </c>
      <c r="G18" s="113">
        <v>0.34</v>
      </c>
      <c r="H18" s="114">
        <v>0.38</v>
      </c>
      <c r="I18" s="114">
        <v>0.42</v>
      </c>
    </row>
    <row r="19" spans="2:9" x14ac:dyDescent="0.2">
      <c r="B19" s="114">
        <v>0.08</v>
      </c>
      <c r="C19" s="73">
        <f>((SUM('DCF Model'!$C$16:$G$16)*($B19/Assumptions!$E$58)*(C$18/Assumptions!$E$60))+((('Historical Financials'!$F$7*(1+$B19)^5)*C$18*Assumptions!$D$41*Assumptions!$D$39)/(1+Assumptions!$D$37)^5)+Assumptions!$D$47-Assumptions!$D$48-Assumptions!$D$49)/Assumptions!$D$46</f>
        <v>69.71525743980267</v>
      </c>
      <c r="D19" s="73">
        <f>((SUM('DCF Model'!$C$16:$G$16)*($B19/Assumptions!$E$58)*(D$18/Assumptions!$E$60))+((('Historical Financials'!$F$7*(1+$B19)^5)*D$18*Assumptions!$D$41*Assumptions!$D$39)/(1+Assumptions!$D$37)^5)+Assumptions!$D$47-Assumptions!$D$48-Assumptions!$D$49)/Assumptions!$D$46</f>
        <v>79.75711871077435</v>
      </c>
      <c r="E19" s="73">
        <f>((SUM('DCF Model'!$C$16:$G$16)*($B19/Assumptions!$E$58)*(E$18/Assumptions!$E$60))+((('Historical Financials'!$F$7*(1+$B19)^5)*E$18*Assumptions!$D$41*Assumptions!$D$39)/(1+Assumptions!$D$37)^5)+Assumptions!$D$47-Assumptions!$D$48-Assumptions!$D$49)/Assumptions!$D$46</f>
        <v>89.798979981746029</v>
      </c>
      <c r="F19" s="73">
        <f>((SUM('DCF Model'!$C$16:$G$16)*($B19/Assumptions!$E$58)*(F$18/Assumptions!$E$60))+((('Historical Financials'!$F$7*(1+$B19)^5)*F$18*Assumptions!$D$41*Assumptions!$D$39)/(1+Assumptions!$D$37)^5)+Assumptions!$D$47-Assumptions!$D$48-Assumptions!$D$49)/Assumptions!$D$46</f>
        <v>99.840841252717709</v>
      </c>
      <c r="G19" s="73">
        <f>((SUM('DCF Model'!$C$16:$G$16)*($B19/Assumptions!$E$58)*(G$18/Assumptions!$E$60))+((('Historical Financials'!$F$7*(1+$B19)^5)*G$18*Assumptions!$D$41*Assumptions!$D$39)/(1+Assumptions!$D$37)^5)+Assumptions!$D$47-Assumptions!$D$48-Assumptions!$D$49)/Assumptions!$D$46</f>
        <v>109.8827025236894</v>
      </c>
      <c r="H19" s="73">
        <f>((SUM('DCF Model'!$C$16:$G$16)*($B19/Assumptions!$E$58)*(H$18/Assumptions!$E$60))+((('Historical Financials'!$F$7*(1+$B19)^5)*H$18*Assumptions!$D$41*Assumptions!$D$39)/(1+Assumptions!$D$37)^5)+Assumptions!$D$47-Assumptions!$D$48-Assumptions!$D$49)/Assumptions!$D$46</f>
        <v>119.92456379466108</v>
      </c>
      <c r="I19" s="73">
        <f>((SUM('DCF Model'!$C$16:$G$16)*($B19/Assumptions!$E$58)*(I$18/Assumptions!$E$60))+((('Historical Financials'!$F$7*(1+$B19)^5)*I$18*Assumptions!$D$41*Assumptions!$D$39)/(1+Assumptions!$D$37)^5)+Assumptions!$D$47-Assumptions!$D$48-Assumptions!$D$49)/Assumptions!$D$46</f>
        <v>129.96642506563273</v>
      </c>
    </row>
    <row r="20" spans="2:9" x14ac:dyDescent="0.2">
      <c r="B20" s="114">
        <v>0.1</v>
      </c>
      <c r="C20" s="73">
        <f>((SUM('DCF Model'!$C$16:$G$16)*($B20/Assumptions!$E$58)*(C$18/Assumptions!$E$60))+((('Historical Financials'!$F$7*(1+$B20)^5)*C$18*Assumptions!$D$41*Assumptions!$D$39)/(1+Assumptions!$D$37)^5)+Assumptions!$D$47-Assumptions!$D$48-Assumptions!$D$49)/Assumptions!$D$46</f>
        <v>75.606304142965811</v>
      </c>
      <c r="D20" s="73">
        <f>((SUM('DCF Model'!$C$16:$G$16)*($B20/Assumptions!$E$58)*(D$18/Assumptions!$E$60))+((('Historical Financials'!$F$7*(1+$B20)^5)*D$18*Assumptions!$D$41*Assumptions!$D$39)/(1+Assumptions!$D$37)^5)+Assumptions!$D$47-Assumptions!$D$48-Assumptions!$D$49)/Assumptions!$D$46</f>
        <v>86.957286903529308</v>
      </c>
      <c r="E20" s="73">
        <f>((SUM('DCF Model'!$C$16:$G$16)*($B20/Assumptions!$E$58)*(E$18/Assumptions!$E$60))+((('Historical Financials'!$F$7*(1+$B20)^5)*E$18*Assumptions!$D$41*Assumptions!$D$39)/(1+Assumptions!$D$37)^5)+Assumptions!$D$47-Assumptions!$D$48-Assumptions!$D$49)/Assumptions!$D$46</f>
        <v>98.308269664092805</v>
      </c>
      <c r="F20" s="73">
        <f>((SUM('DCF Model'!$C$16:$G$16)*($B20/Assumptions!$E$58)*(F$18/Assumptions!$E$60))+((('Historical Financials'!$F$7*(1+$B20)^5)*F$18*Assumptions!$D$41*Assumptions!$D$39)/(1+Assumptions!$D$37)^5)+Assumptions!$D$47-Assumptions!$D$48-Assumptions!$D$49)/Assumptions!$D$46</f>
        <v>109.65925242465627</v>
      </c>
      <c r="G20" s="73">
        <f>((SUM('DCF Model'!$C$16:$G$16)*($B20/Assumptions!$E$58)*(G$18/Assumptions!$E$60))+((('Historical Financials'!$F$7*(1+$B20)^5)*G$18*Assumptions!$D$41*Assumptions!$D$39)/(1+Assumptions!$D$37)^5)+Assumptions!$D$47-Assumptions!$D$48-Assumptions!$D$49)/Assumptions!$D$46</f>
        <v>121.01023518521978</v>
      </c>
      <c r="H20" s="73">
        <f>((SUM('DCF Model'!$C$16:$G$16)*($B20/Assumptions!$E$58)*(H$18/Assumptions!$E$60))+((('Historical Financials'!$F$7*(1+$B20)^5)*H$18*Assumptions!$D$41*Assumptions!$D$39)/(1+Assumptions!$D$37)^5)+Assumptions!$D$47-Assumptions!$D$48-Assumptions!$D$49)/Assumptions!$D$46</f>
        <v>132.3612179457833</v>
      </c>
      <c r="I20" s="73">
        <f>((SUM('DCF Model'!$C$16:$G$16)*($B20/Assumptions!$E$58)*(I$18/Assumptions!$E$60))+((('Historical Financials'!$F$7*(1+$B20)^5)*I$18*Assumptions!$D$41*Assumptions!$D$39)/(1+Assumptions!$D$37)^5)+Assumptions!$D$47-Assumptions!$D$48-Assumptions!$D$49)/Assumptions!$D$46</f>
        <v>143.71220070634675</v>
      </c>
    </row>
    <row r="21" spans="2:9" ht="16" customHeight="1" thickBot="1" x14ac:dyDescent="0.25">
      <c r="B21" s="114">
        <v>0.12</v>
      </c>
      <c r="C21" s="73">
        <f>((SUM('DCF Model'!$C$16:$G$16)*($B21/Assumptions!$E$58)*(C$18/Assumptions!$E$60))+((('Historical Financials'!$F$7*(1+$B21)^5)*C$18*Assumptions!$D$41*Assumptions!$D$39)/(1+Assumptions!$D$37)^5)+Assumptions!$D$47-Assumptions!$D$48-Assumptions!$D$49)/Assumptions!$D$46</f>
        <v>81.751930023989686</v>
      </c>
      <c r="D21" s="73">
        <f>((SUM('DCF Model'!$C$16:$G$16)*($B21/Assumptions!$E$58)*(D$18/Assumptions!$E$60))+((('Historical Financials'!$F$7*(1+$B21)^5)*D$18*Assumptions!$D$41*Assumptions!$D$39)/(1+Assumptions!$D$37)^5)+Assumptions!$D$47-Assumptions!$D$48-Assumptions!$D$49)/Assumptions!$D$46</f>
        <v>94.468607424780714</v>
      </c>
      <c r="E21" s="73">
        <f>((SUM('DCF Model'!$C$16:$G$16)*($B21/Assumptions!$E$58)*(E$18/Assumptions!$E$60))+((('Historical Financials'!$F$7*(1+$B21)^5)*E$18*Assumptions!$D$41*Assumptions!$D$39)/(1+Assumptions!$D$37)^5)+Assumptions!$D$47-Assumptions!$D$48-Assumptions!$D$49)/Assumptions!$D$46</f>
        <v>107.18528482557173</v>
      </c>
      <c r="F21" s="73">
        <f>((SUM('DCF Model'!$C$16:$G$16)*($B21/Assumptions!$E$58)*(F$18/Assumptions!$E$60))+((('Historical Financials'!$F$7*(1+$B21)^5)*F$18*Assumptions!$D$41*Assumptions!$D$39)/(1+Assumptions!$D$37)^5)+Assumptions!$D$47-Assumptions!$D$48-Assumptions!$D$49)/Assumptions!$D$46</f>
        <v>119.90196222636274</v>
      </c>
      <c r="G21" s="73">
        <f>((SUM('DCF Model'!$C$16:$G$16)*($B21/Assumptions!$E$58)*(G$18/Assumptions!$E$60))+((('Historical Financials'!$F$7*(1+$B21)^5)*G$18*Assumptions!$D$41*Assumptions!$D$39)/(1+Assumptions!$D$37)^5)+Assumptions!$D$47-Assumptions!$D$48-Assumptions!$D$49)/Assumptions!$D$46</f>
        <v>132.61863962715378</v>
      </c>
      <c r="H21" s="73">
        <f>((SUM('DCF Model'!$C$16:$G$16)*($B21/Assumptions!$E$58)*(H$18/Assumptions!$E$60))+((('Historical Financials'!$F$7*(1+$B21)^5)*H$18*Assumptions!$D$41*Assumptions!$D$39)/(1+Assumptions!$D$37)^5)+Assumptions!$D$47-Assumptions!$D$48-Assumptions!$D$49)/Assumptions!$D$46</f>
        <v>145.3353170279448</v>
      </c>
      <c r="I21" s="73">
        <f>((SUM('DCF Model'!$C$16:$G$16)*($B21/Assumptions!$E$58)*(I$18/Assumptions!$E$60))+((('Historical Financials'!$F$7*(1+$B21)^5)*I$18*Assumptions!$D$41*Assumptions!$D$39)/(1+Assumptions!$D$37)^5)+Assumptions!$D$47-Assumptions!$D$48-Assumptions!$D$49)/Assumptions!$D$46</f>
        <v>158.05199442873581</v>
      </c>
    </row>
    <row r="22" spans="2:9" ht="16" customHeight="1" thickBot="1" x14ac:dyDescent="0.25">
      <c r="B22" s="114">
        <v>0.14000000000000001</v>
      </c>
      <c r="C22" s="73">
        <f>((SUM('DCF Model'!$C$16:$G$16)*($B22/Assumptions!$E$58)*(C$18/Assumptions!$E$60))+((('Historical Financials'!$F$7*(1+$B22)^5)*C$18*Assumptions!$D$41*Assumptions!$D$39)/(1+Assumptions!$D$37)^5)+Assumptions!$D$47-Assumptions!$D$48-Assumptions!$D$49)/Assumptions!$D$46</f>
        <v>88.166273653341719</v>
      </c>
      <c r="D22" s="73">
        <f>((SUM('DCF Model'!$C$16:$G$16)*($B22/Assumptions!$E$58)*(D$18/Assumptions!$E$60))+((('Historical Financials'!$F$7*(1+$B22)^5)*D$18*Assumptions!$D$41*Assumptions!$D$39)/(1+Assumptions!$D$37)^5)+Assumptions!$D$47-Assumptions!$D$48-Assumptions!$D$49)/Assumptions!$D$46</f>
        <v>102.30836074954429</v>
      </c>
      <c r="E22" s="73">
        <f>((SUM('DCF Model'!$C$16:$G$16)*($B22/Assumptions!$E$58)*(E$18/Assumptions!$E$60))+((('Historical Financials'!$F$7*(1+$B22)^5)*E$18*Assumptions!$D$41*Assumptions!$D$39)/(1+Assumptions!$D$37)^5)+Assumptions!$D$47-Assumptions!$D$48-Assumptions!$D$49)/Assumptions!$D$46</f>
        <v>116.45044784574687</v>
      </c>
      <c r="F22" s="115">
        <f>((SUM('DCF Model'!$C$16:$G$16)*($B22/Assumptions!$E$58)*(F$18/Assumptions!$E$60))+((('Historical Financials'!$F$7*(1+$B22)^5)*F$18*Assumptions!$D$41*Assumptions!$D$39)/(1+Assumptions!$D$37)^5)+Assumptions!$D$47-Assumptions!$D$48-Assumptions!$D$49)/Assumptions!$D$46</f>
        <v>130.59253494194945</v>
      </c>
      <c r="G22" s="73">
        <f>((SUM('DCF Model'!$C$16:$G$16)*($B22/Assumptions!$E$58)*(G$18/Assumptions!$E$60))+((('Historical Financials'!$F$7*(1+$B22)^5)*G$18*Assumptions!$D$41*Assumptions!$D$39)/(1+Assumptions!$D$37)^5)+Assumptions!$D$47-Assumptions!$D$48-Assumptions!$D$49)/Assumptions!$D$46</f>
        <v>144.73462203815205</v>
      </c>
      <c r="H22" s="73">
        <f>((SUM('DCF Model'!$C$16:$G$16)*($B22/Assumptions!$E$58)*(H$18/Assumptions!$E$60))+((('Historical Financials'!$F$7*(1+$B22)^5)*H$18*Assumptions!$D$41*Assumptions!$D$39)/(1+Assumptions!$D$37)^5)+Assumptions!$D$47-Assumptions!$D$48-Assumptions!$D$49)/Assumptions!$D$46</f>
        <v>158.87670913435463</v>
      </c>
      <c r="I22" s="73">
        <f>((SUM('DCF Model'!$C$16:$G$16)*($B22/Assumptions!$E$58)*(I$18/Assumptions!$E$60))+((('Historical Financials'!$F$7*(1+$B22)^5)*I$18*Assumptions!$D$41*Assumptions!$D$39)/(1+Assumptions!$D$37)^5)+Assumptions!$D$47-Assumptions!$D$48-Assumptions!$D$49)/Assumptions!$D$46</f>
        <v>173.01879623055717</v>
      </c>
    </row>
    <row r="23" spans="2:9" x14ac:dyDescent="0.2">
      <c r="B23" s="114">
        <v>0.16</v>
      </c>
      <c r="C23" s="73">
        <f>((SUM('DCF Model'!$C$16:$G$16)*($B23/Assumptions!$E$58)*(C$18/Assumptions!$E$60))+((('Historical Financials'!$F$7*(1+$B23)^5)*C$18*Assumptions!$D$41*Assumptions!$D$39)/(1+Assumptions!$D$37)^5)+Assumptions!$D$47-Assumptions!$D$48-Assumptions!$D$49)/Assumptions!$D$46</f>
        <v>94.863987647875291</v>
      </c>
      <c r="D23" s="73">
        <f>((SUM('DCF Model'!$C$16:$G$16)*($B23/Assumptions!$E$58)*(D$18/Assumptions!$E$60))+((('Historical Financials'!$F$7*(1+$B23)^5)*D$18*Assumptions!$D$41*Assumptions!$D$39)/(1+Assumptions!$D$37)^5)+Assumptions!$D$47-Assumptions!$D$48-Assumptions!$D$49)/Assumptions!$D$46</f>
        <v>110.49445563175202</v>
      </c>
      <c r="E23" s="73">
        <f>((SUM('DCF Model'!$C$16:$G$16)*($B23/Assumptions!$E$58)*(E$18/Assumptions!$E$60))+((('Historical Financials'!$F$7*(1+$B23)^5)*E$18*Assumptions!$D$41*Assumptions!$D$39)/(1+Assumptions!$D$37)^5)+Assumptions!$D$47-Assumptions!$D$48-Assumptions!$D$49)/Assumptions!$D$46</f>
        <v>126.12492361562873</v>
      </c>
      <c r="F23" s="73">
        <f>((SUM('DCF Model'!$C$16:$G$16)*($B23/Assumptions!$E$58)*(F$18/Assumptions!$E$60))+((('Historical Financials'!$F$7*(1+$B23)^5)*F$18*Assumptions!$D$41*Assumptions!$D$39)/(1+Assumptions!$D$37)^5)+Assumptions!$D$47-Assumptions!$D$48-Assumptions!$D$49)/Assumptions!$D$46</f>
        <v>141.75539159950543</v>
      </c>
      <c r="G23" s="73">
        <f>((SUM('DCF Model'!$C$16:$G$16)*($B23/Assumptions!$E$58)*(G$18/Assumptions!$E$60))+((('Historical Financials'!$F$7*(1+$B23)^5)*G$18*Assumptions!$D$41*Assumptions!$D$39)/(1+Assumptions!$D$37)^5)+Assumptions!$D$47-Assumptions!$D$48-Assumptions!$D$49)/Assumptions!$D$46</f>
        <v>157.38585958338214</v>
      </c>
      <c r="H23" s="73">
        <f>((SUM('DCF Model'!$C$16:$G$16)*($B23/Assumptions!$E$58)*(H$18/Assumptions!$E$60))+((('Historical Financials'!$F$7*(1+$B23)^5)*H$18*Assumptions!$D$41*Assumptions!$D$39)/(1+Assumptions!$D$37)^5)+Assumptions!$D$47-Assumptions!$D$48-Assumptions!$D$49)/Assumptions!$D$46</f>
        <v>173.01632756725886</v>
      </c>
      <c r="I23" s="73">
        <f>((SUM('DCF Model'!$C$16:$G$16)*($B23/Assumptions!$E$58)*(I$18/Assumptions!$E$60))+((('Historical Financials'!$F$7*(1+$B23)^5)*I$18*Assumptions!$D$41*Assumptions!$D$39)/(1+Assumptions!$D$37)^5)+Assumptions!$D$47-Assumptions!$D$48-Assumptions!$D$49)/Assumptions!$D$46</f>
        <v>188.64679555113557</v>
      </c>
    </row>
    <row r="24" spans="2:9" x14ac:dyDescent="0.2">
      <c r="B24" s="114">
        <v>0.18</v>
      </c>
      <c r="C24" s="73">
        <f>((SUM('DCF Model'!$C$16:$G$16)*($B24/Assumptions!$E$58)*(C$18/Assumptions!$E$60))+((('Historical Financials'!$F$7*(1+$B24)^5)*C$18*Assumptions!$D$41*Assumptions!$D$39)/(1+Assumptions!$D$37)^5)+Assumptions!$D$47-Assumptions!$D$48-Assumptions!$D$49)/Assumptions!$D$46</f>
        <v>101.86024785022985</v>
      </c>
      <c r="D24" s="73">
        <f>((SUM('DCF Model'!$C$16:$G$16)*($B24/Assumptions!$E$58)*(D$18/Assumptions!$E$60))+((('Historical Financials'!$F$7*(1+$B24)^5)*D$18*Assumptions!$D$41*Assumptions!$D$39)/(1+Assumptions!$D$37)^5)+Assumptions!$D$47-Assumptions!$D$48-Assumptions!$D$49)/Assumptions!$D$46</f>
        <v>119.04544032351869</v>
      </c>
      <c r="E24" s="73">
        <f>((SUM('DCF Model'!$C$16:$G$16)*($B24/Assumptions!$E$58)*(E$18/Assumptions!$E$60))+((('Historical Financials'!$F$7*(1+$B24)^5)*E$18*Assumptions!$D$41*Assumptions!$D$39)/(1+Assumptions!$D$37)^5)+Assumptions!$D$47-Assumptions!$D$48-Assumptions!$D$49)/Assumptions!$D$46</f>
        <v>136.23063279680753</v>
      </c>
      <c r="F24" s="73">
        <f>((SUM('DCF Model'!$C$16:$G$16)*($B24/Assumptions!$E$58)*(F$18/Assumptions!$E$60))+((('Historical Financials'!$F$7*(1+$B24)^5)*F$18*Assumptions!$D$41*Assumptions!$D$39)/(1+Assumptions!$D$37)^5)+Assumptions!$D$47-Assumptions!$D$48-Assumptions!$D$49)/Assumptions!$D$46</f>
        <v>153.41582527009635</v>
      </c>
      <c r="G24" s="73">
        <f>((SUM('DCF Model'!$C$16:$G$16)*($B24/Assumptions!$E$58)*(G$18/Assumptions!$E$60))+((('Historical Financials'!$F$7*(1+$B24)^5)*G$18*Assumptions!$D$41*Assumptions!$D$39)/(1+Assumptions!$D$37)^5)+Assumptions!$D$47-Assumptions!$D$48-Assumptions!$D$49)/Assumptions!$D$46</f>
        <v>170.60101774338517</v>
      </c>
      <c r="H24" s="73">
        <f>((SUM('DCF Model'!$C$16:$G$16)*($B24/Assumptions!$E$58)*(H$18/Assumptions!$E$60))+((('Historical Financials'!$F$7*(1+$B24)^5)*H$18*Assumptions!$D$41*Assumptions!$D$39)/(1+Assumptions!$D$37)^5)+Assumptions!$D$47-Assumptions!$D$48-Assumptions!$D$49)/Assumptions!$D$46</f>
        <v>187.78621021667402</v>
      </c>
      <c r="I24" s="73">
        <f>((SUM('DCF Model'!$C$16:$G$16)*($B24/Assumptions!$E$58)*(I$18/Assumptions!$E$60))+((('Historical Financials'!$F$7*(1+$B24)^5)*I$18*Assumptions!$D$41*Assumptions!$D$39)/(1+Assumptions!$D$37)^5)+Assumptions!$D$47-Assumptions!$D$48-Assumptions!$D$49)/Assumptions!$D$46</f>
        <v>204.97140268996282</v>
      </c>
    </row>
    <row r="25" spans="2:9" x14ac:dyDescent="0.2">
      <c r="B25" s="114">
        <v>0.2</v>
      </c>
      <c r="C25" s="73">
        <f>((SUM('DCF Model'!$C$16:$G$16)*($B25/Assumptions!$E$58)*(C$18/Assumptions!$E$60))+((('Historical Financials'!$F$7*(1+$B25)^5)*C$18*Assumptions!$D$41*Assumptions!$D$39)/(1+Assumptions!$D$37)^5)+Assumptions!$D$47-Assumptions!$D$48-Assumptions!$D$49)/Assumptions!$D$46</f>
        <v>109.17076250823027</v>
      </c>
      <c r="D25" s="73">
        <f>((SUM('DCF Model'!$C$16:$G$16)*($B25/Assumptions!$E$58)*(D$18/Assumptions!$E$60))+((('Historical Financials'!$F$7*(1+$B25)^5)*D$18*Assumptions!$D$41*Assumptions!$D$39)/(1+Assumptions!$D$37)^5)+Assumptions!$D$47-Assumptions!$D$48-Assumptions!$D$49)/Assumptions!$D$46</f>
        <v>127.98051379440813</v>
      </c>
      <c r="E25" s="73">
        <f>((SUM('DCF Model'!$C$16:$G$16)*($B25/Assumptions!$E$58)*(E$18/Assumptions!$E$60))+((('Historical Financials'!$F$7*(1+$B25)^5)*E$18*Assumptions!$D$41*Assumptions!$D$39)/(1+Assumptions!$D$37)^5)+Assumptions!$D$47-Assumptions!$D$48-Assumptions!$D$49)/Assumptions!$D$46</f>
        <v>146.79026508058593</v>
      </c>
      <c r="F25" s="73">
        <f>((SUM('DCF Model'!$C$16:$G$16)*($B25/Assumptions!$E$58)*(F$18/Assumptions!$E$60))+((('Historical Financials'!$F$7*(1+$B25)^5)*F$18*Assumptions!$D$41*Assumptions!$D$39)/(1+Assumptions!$D$37)^5)+Assumptions!$D$47-Assumptions!$D$48-Assumptions!$D$49)/Assumptions!$D$46</f>
        <v>165.60001636676375</v>
      </c>
      <c r="G25" s="73">
        <f>((SUM('DCF Model'!$C$16:$G$16)*($B25/Assumptions!$E$58)*(G$18/Assumptions!$E$60))+((('Historical Financials'!$F$7*(1+$B25)^5)*G$18*Assumptions!$D$41*Assumptions!$D$39)/(1+Assumptions!$D$37)^5)+Assumptions!$D$47-Assumptions!$D$48-Assumptions!$D$49)/Assumptions!$D$46</f>
        <v>184.40976765294158</v>
      </c>
      <c r="H25" s="73">
        <f>((SUM('DCF Model'!$C$16:$G$16)*($B25/Assumptions!$E$58)*(H$18/Assumptions!$E$60))+((('Historical Financials'!$F$7*(1+$B25)^5)*H$18*Assumptions!$D$41*Assumptions!$D$39)/(1+Assumptions!$D$37)^5)+Assumptions!$D$47-Assumptions!$D$48-Assumptions!$D$49)/Assumptions!$D$46</f>
        <v>203.21951893911935</v>
      </c>
      <c r="I25" s="73">
        <f>((SUM('DCF Model'!$C$16:$G$16)*($B25/Assumptions!$E$58)*(I$18/Assumptions!$E$60))+((('Historical Financials'!$F$7*(1+$B25)^5)*I$18*Assumptions!$D$41*Assumptions!$D$39)/(1+Assumptions!$D$37)^5)+Assumptions!$D$47-Assumptions!$D$48-Assumptions!$D$49)/Assumptions!$D$46</f>
        <v>222.02927022529715</v>
      </c>
    </row>
    <row r="28" spans="2:9" x14ac:dyDescent="0.2">
      <c r="B28" s="23" t="s">
        <v>225</v>
      </c>
      <c r="C28" s="68"/>
      <c r="D28" s="68"/>
    </row>
    <row r="29" spans="2:9" x14ac:dyDescent="0.2">
      <c r="B29" s="116" t="s">
        <v>226</v>
      </c>
      <c r="C29" s="117"/>
      <c r="D29" s="117"/>
    </row>
    <row r="30" spans="2:9" x14ac:dyDescent="0.2">
      <c r="B30" s="118" t="s">
        <v>227</v>
      </c>
      <c r="C30" s="119"/>
      <c r="D30" s="119"/>
    </row>
  </sheetData>
  <printOptions horizontalCentered="1"/>
  <pageMargins left="0.25" right="0.25" top="0.375" bottom="0.375" header="0.125" footer="0.125"/>
  <pageSetup orientation="landscape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6D7E96"/>
  </sheetPr>
  <dimension ref="B1:AJ1011"/>
  <sheetViews>
    <sheetView showGridLines="0" workbookViewId="0">
      <pane ySplit="11" topLeftCell="A12" activePane="bottomLeft" state="frozen"/>
      <selection pane="bottomLeft"/>
    </sheetView>
  </sheetViews>
  <sheetFormatPr baseColWidth="10" defaultColWidth="8.85546875" defaultRowHeight="15" x14ac:dyDescent="0.2"/>
  <cols>
    <col min="1" max="1" width="2.28515625" customWidth="1"/>
    <col min="2" max="2" width="16.42578125" customWidth="1"/>
    <col min="3" max="32" width="11" customWidth="1"/>
    <col min="34" max="34" width="22.140625" customWidth="1"/>
  </cols>
  <sheetData>
    <row r="1" spans="2:36" ht="10" customHeight="1" x14ac:dyDescent="0.2"/>
    <row r="2" spans="2:36" ht="21" customHeight="1" x14ac:dyDescent="0.2">
      <c r="B2" s="38" t="s">
        <v>228</v>
      </c>
      <c r="C2" s="39"/>
      <c r="D2" s="39"/>
      <c r="E2" s="39"/>
      <c r="F2" s="39"/>
      <c r="G2" s="39"/>
      <c r="H2" s="39"/>
      <c r="I2" s="39"/>
      <c r="J2" s="39"/>
      <c r="K2" s="39"/>
      <c r="L2" s="38"/>
      <c r="M2" s="39"/>
      <c r="N2" s="39"/>
      <c r="O2" s="39"/>
      <c r="P2" s="39"/>
      <c r="Q2" s="39"/>
      <c r="R2" s="39"/>
      <c r="S2" s="39"/>
      <c r="T2" s="39"/>
      <c r="U2" s="39"/>
      <c r="V2" s="38"/>
      <c r="W2" s="39"/>
      <c r="X2" s="39"/>
      <c r="Y2" s="39"/>
      <c r="Z2" s="39"/>
      <c r="AA2" s="39"/>
      <c r="AB2" s="39"/>
      <c r="AC2" s="39"/>
      <c r="AD2" s="39"/>
      <c r="AE2" s="39"/>
      <c r="AF2" s="38"/>
    </row>
    <row r="3" spans="2:36" x14ac:dyDescent="0.2">
      <c r="B3" s="84" t="s">
        <v>229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</row>
    <row r="5" spans="2:36" x14ac:dyDescent="0.2">
      <c r="B5" s="72" t="s">
        <v>230</v>
      </c>
      <c r="C5" s="120">
        <f ca="1">COUNT(AE12:AE1011)</f>
        <v>1000</v>
      </c>
    </row>
    <row r="6" spans="2:36" x14ac:dyDescent="0.2">
      <c r="B6" s="72" t="s">
        <v>231</v>
      </c>
      <c r="C6" s="73">
        <f ca="1">AVERAGEIF(AE12:AE1011,"&gt;-999999999")</f>
        <v>167.85874068980002</v>
      </c>
    </row>
    <row r="7" spans="2:36" x14ac:dyDescent="0.2">
      <c r="B7" s="72" t="s">
        <v>232</v>
      </c>
      <c r="C7" s="73">
        <f t="array" aca="1" ref="C7" ca="1">MEDIAN(IF(ISNUMBER(AE12:AE1011),AE12:AE1011))</f>
        <v>160.33749854549569</v>
      </c>
    </row>
    <row r="8" spans="2:36" x14ac:dyDescent="0.2">
      <c r="B8" s="72" t="s">
        <v>152</v>
      </c>
      <c r="C8" s="73">
        <f t="array" aca="1" ref="C8" ca="1">_xlfn.STDEV.S(IF(ISNUMBER(AE12:AE1011),AE12:AE1011))</f>
        <v>41.430808888013786</v>
      </c>
    </row>
    <row r="9" spans="2:36" x14ac:dyDescent="0.2">
      <c r="B9" s="121"/>
      <c r="C9" s="122"/>
    </row>
    <row r="10" spans="2:36" ht="17" customHeight="1" thickBot="1" x14ac:dyDescent="0.25">
      <c r="B10" s="123" t="s">
        <v>233</v>
      </c>
      <c r="C10" s="124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H10" s="61" t="s">
        <v>234</v>
      </c>
      <c r="AI10" s="19"/>
      <c r="AJ10" s="19"/>
    </row>
    <row r="11" spans="2:36" ht="16" customHeight="1" thickTop="1" x14ac:dyDescent="0.2">
      <c r="B11" s="125" t="s">
        <v>235</v>
      </c>
      <c r="C11" s="126" t="s">
        <v>236</v>
      </c>
      <c r="D11" s="50" t="s">
        <v>237</v>
      </c>
      <c r="E11" s="70" t="s">
        <v>130</v>
      </c>
      <c r="F11" s="70" t="s">
        <v>238</v>
      </c>
      <c r="G11" s="70" t="s">
        <v>239</v>
      </c>
      <c r="H11" s="70" t="s">
        <v>240</v>
      </c>
      <c r="I11" s="70" t="s">
        <v>241</v>
      </c>
      <c r="J11" s="70" t="s">
        <v>242</v>
      </c>
      <c r="K11" s="70" t="s">
        <v>243</v>
      </c>
      <c r="L11" s="70" t="s">
        <v>244</v>
      </c>
      <c r="M11" s="70" t="s">
        <v>245</v>
      </c>
      <c r="N11" s="70" t="s">
        <v>246</v>
      </c>
      <c r="O11" s="70" t="s">
        <v>247</v>
      </c>
      <c r="P11" s="70" t="s">
        <v>248</v>
      </c>
      <c r="Q11" s="70" t="s">
        <v>249</v>
      </c>
      <c r="R11" s="70" t="s">
        <v>250</v>
      </c>
      <c r="S11" s="70" t="s">
        <v>251</v>
      </c>
      <c r="T11" s="70" t="s">
        <v>252</v>
      </c>
      <c r="U11" s="70" t="s">
        <v>253</v>
      </c>
      <c r="V11" s="70" t="s">
        <v>254</v>
      </c>
      <c r="W11" s="70" t="s">
        <v>255</v>
      </c>
      <c r="X11" s="70" t="s">
        <v>256</v>
      </c>
      <c r="Y11" s="70" t="s">
        <v>257</v>
      </c>
      <c r="Z11" s="70" t="s">
        <v>258</v>
      </c>
      <c r="AA11" s="70" t="s">
        <v>259</v>
      </c>
      <c r="AB11" s="70" t="s">
        <v>206</v>
      </c>
      <c r="AC11" s="70" t="s">
        <v>260</v>
      </c>
      <c r="AD11" s="70" t="s">
        <v>261</v>
      </c>
      <c r="AE11" s="70" t="s">
        <v>262</v>
      </c>
      <c r="AF11" s="70" t="s">
        <v>263</v>
      </c>
      <c r="AH11" s="127" t="s">
        <v>264</v>
      </c>
      <c r="AI11" s="128" t="s">
        <v>265</v>
      </c>
      <c r="AJ11" s="129" t="s">
        <v>266</v>
      </c>
    </row>
    <row r="12" spans="2:36" x14ac:dyDescent="0.2">
      <c r="B12" s="130">
        <v>1</v>
      </c>
      <c r="C12" s="77">
        <f ca="1">MAX(Assumptions!F70,MIN(Assumptions!G70,NORMINV(RAND(),Assumptions!D70,Assumptions!E70)))</f>
        <v>0.14463512487776292</v>
      </c>
      <c r="D12" s="77">
        <f ca="1">MAX(Assumptions!F71,MIN(Assumptions!G71,NORMINV(RAND(),Assumptions!D71,Assumptions!E71)))</f>
        <v>0.28922905771520796</v>
      </c>
      <c r="E12" s="77">
        <f ca="1">MAX(Assumptions!F72,MIN(Assumptions!G72,NORMINV(RAND(),Assumptions!D72,Assumptions!E72)))</f>
        <v>7.6875442750534206E-2</v>
      </c>
      <c r="F12" s="77">
        <f ca="1">MAX(Assumptions!F73,MIN(Assumptions!G73,NORMINV(RAND(),Assumptions!D73,Assumptions!E73)))</f>
        <v>3.0178191029033588E-2</v>
      </c>
      <c r="G12" s="101">
        <f ca="1">MAX(Assumptions!F74,MIN(Assumptions!G74,NORMINV(RAND(),Assumptions!D74,Assumptions!E74)))</f>
        <v>9.8121425012952024</v>
      </c>
      <c r="H12" s="77">
        <f ca="1">MAX(Assumptions!F75,MIN(Assumptions!G75,NORMINV(RAND(),Assumptions!D75,Assumptions!E75)))</f>
        <v>0.58833191593791478</v>
      </c>
      <c r="I12" s="97">
        <f ca="1">'Historical Financials'!F7*(1+C12)</f>
        <v>1187.6734055731667</v>
      </c>
      <c r="J12" s="97">
        <f t="shared" ref="J12:J75" ca="1" si="0">I12*(1+C12)</f>
        <v>1359.4526969022397</v>
      </c>
      <c r="K12" s="97">
        <f t="shared" ref="K12:K75" ca="1" si="1">J12*(1+C12)</f>
        <v>1556.0773074841068</v>
      </c>
      <c r="L12" s="97">
        <f t="shared" ref="L12:L75" ca="1" si="2">K12*(1+C12)</f>
        <v>1781.1407431715236</v>
      </c>
      <c r="M12" s="97">
        <f t="shared" ref="M12:M75" ca="1" si="3">L12*(1+C12)</f>
        <v>2038.7562569850083</v>
      </c>
      <c r="N12" s="54">
        <f>Assumptions!E59</f>
        <v>0.25</v>
      </c>
      <c r="O12" s="77">
        <f t="shared" ref="O12:O75" ca="1" si="4">N12+(D12-N12)/4</f>
        <v>0.25980726442880198</v>
      </c>
      <c r="P12" s="77">
        <f t="shared" ref="P12:P75" ca="1" si="5">N12+2*(D12-N12)/4</f>
        <v>0.26961452885760395</v>
      </c>
      <c r="Q12" s="77">
        <f t="shared" ref="Q12:Q75" ca="1" si="6">N12+3*(D12-N12)/4</f>
        <v>0.27942179328640598</v>
      </c>
      <c r="R12" s="77">
        <f t="shared" ref="R12:R75" ca="1" si="7">D12</f>
        <v>0.28922905771520796</v>
      </c>
      <c r="S12" s="97">
        <f t="shared" ref="S12:S75" ca="1" si="8">I12*N12*H12</f>
        <v>174.68654255234233</v>
      </c>
      <c r="T12" s="97">
        <f t="shared" ref="T12:T75" ca="1" si="9">J12*O12*H12</f>
        <v>207.79629482337313</v>
      </c>
      <c r="U12" s="97">
        <f t="shared" ref="U12:U75" ca="1" si="10">K12*P12*H12</f>
        <v>246.82938983366725</v>
      </c>
      <c r="V12" s="97">
        <f t="shared" ref="V12:V75" ca="1" si="11">L12*Q12*H12</f>
        <v>292.80664093549461</v>
      </c>
      <c r="W12" s="97">
        <f t="shared" ref="W12:W75" ca="1" si="12">M12*R12*H12</f>
        <v>346.92024011611738</v>
      </c>
      <c r="X12" s="97">
        <f t="shared" ref="X12:X75" ca="1" si="13">S12/(1+E12)^1+T12/(1+E12)^2+U12/(1+E12)^3+V12/(1+E12)^4+W12/(1+E12)^5</f>
        <v>996.33864803699646</v>
      </c>
      <c r="Y12" s="97">
        <f t="shared" ref="Y12:Y75" ca="1" si="14">W12*(1+F12)/(E12-F12)</f>
        <v>7653.3340232874634</v>
      </c>
      <c r="Z12" s="97">
        <f t="shared" ref="Z12:Z75" ca="1" si="15">M12*R12*G12</f>
        <v>5785.9020399670299</v>
      </c>
      <c r="AA12" s="97">
        <f ca="1">Assumptions!D40*Y12+(1-Assumptions!D40)*Z12</f>
        <v>6812.9896307932686</v>
      </c>
      <c r="AB12" s="97">
        <f t="shared" ref="AB12:AB75" ca="1" si="16">AA12/(1+E12)^5</f>
        <v>4704.4662930034165</v>
      </c>
      <c r="AC12" s="97">
        <f t="shared" ref="AC12:AC75" ca="1" si="17">X12+AB12</f>
        <v>5700.8049410404128</v>
      </c>
      <c r="AD12" s="97">
        <f ca="1">AC12+Assumptions!D47-Assumptions!D48-Assumptions!D49</f>
        <v>6841.3049410404128</v>
      </c>
      <c r="AE12" s="73">
        <f ca="1">AD12/Assumptions!D46</f>
        <v>147.12483744172931</v>
      </c>
      <c r="AF12" s="77">
        <f ca="1">AE12/Assumptions!D45-1</f>
        <v>0.45957180001715581</v>
      </c>
      <c r="AH12" s="131">
        <v>60</v>
      </c>
      <c r="AI12" s="132">
        <f t="array" aca="1" ref="AI12:AI27" ca="1">FREQUENCY(IF(ISNUMBER($AE$12:$AE$1011),$AE$12:$AE$1011),$AH$12:$AH$26)</f>
        <v>0</v>
      </c>
      <c r="AJ12" s="133">
        <f t="shared" ref="AJ12:AJ27" ca="1" si="18">AI12/SUM($AI$12:$AI$27)</f>
        <v>0</v>
      </c>
    </row>
    <row r="13" spans="2:36" x14ac:dyDescent="0.2">
      <c r="B13" s="130">
        <v>2</v>
      </c>
      <c r="C13" s="77">
        <f ca="1">MAX(Assumptions!F70,MIN(Assumptions!G70,NORMINV(RAND(),Assumptions!D70,Assumptions!E70)))</f>
        <v>0.12717937328812612</v>
      </c>
      <c r="D13" s="77">
        <f ca="1">MAX(Assumptions!F71,MIN(Assumptions!G71,NORMINV(RAND(),Assumptions!D71,Assumptions!E71)))</f>
        <v>0.31869334992648946</v>
      </c>
      <c r="E13" s="77">
        <f ca="1">MAX(Assumptions!F72,MIN(Assumptions!G72,NORMINV(RAND(),Assumptions!D72,Assumptions!E72)))</f>
        <v>0.10979990375966253</v>
      </c>
      <c r="F13" s="77">
        <f ca="1">MAX(Assumptions!F73,MIN(Assumptions!G73,NORMINV(RAND(),Assumptions!D73,Assumptions!E73)))</f>
        <v>3.1142325618536297E-2</v>
      </c>
      <c r="G13" s="101">
        <f ca="1">MAX(Assumptions!F74,MIN(Assumptions!G74,NORMINV(RAND(),Assumptions!D74,Assumptions!E74)))</f>
        <v>13.642761931983062</v>
      </c>
      <c r="H13" s="77">
        <f ca="1">MAX(Assumptions!F75,MIN(Assumptions!G75,NORMINV(RAND(),Assumptions!D75,Assumptions!E75)))</f>
        <v>0.60313497668538596</v>
      </c>
      <c r="I13" s="97">
        <f ca="1">'Historical Financials'!F7*(1+C13)</f>
        <v>1169.5613177237597</v>
      </c>
      <c r="J13" s="97">
        <f t="shared" ca="1" si="0"/>
        <v>1318.3053931339023</v>
      </c>
      <c r="K13" s="97">
        <f t="shared" ca="1" si="1"/>
        <v>1485.9666468350288</v>
      </c>
      <c r="L13" s="97">
        <f t="shared" ca="1" si="2"/>
        <v>1674.950953706566</v>
      </c>
      <c r="M13" s="97">
        <f t="shared" ca="1" si="3"/>
        <v>1887.9701662873163</v>
      </c>
      <c r="N13" s="54">
        <f>Assumptions!E59</f>
        <v>0.25</v>
      </c>
      <c r="O13" s="77">
        <f t="shared" ca="1" si="4"/>
        <v>0.26717333748162236</v>
      </c>
      <c r="P13" s="77">
        <f t="shared" ca="1" si="5"/>
        <v>0.28434667496324473</v>
      </c>
      <c r="Q13" s="77">
        <f t="shared" ca="1" si="6"/>
        <v>0.30152001244486709</v>
      </c>
      <c r="R13" s="77">
        <f t="shared" ca="1" si="7"/>
        <v>0.31869334992648946</v>
      </c>
      <c r="S13" s="97">
        <f t="shared" ca="1" si="8"/>
        <v>176.35083452436226</v>
      </c>
      <c r="T13" s="97">
        <f t="shared" ca="1" si="9"/>
        <v>212.43382013247367</v>
      </c>
      <c r="U13" s="97">
        <f t="shared" ca="1" si="10"/>
        <v>254.8424257607218</v>
      </c>
      <c r="V13" s="97">
        <f t="shared" ca="1" si="11"/>
        <v>304.60200058267247</v>
      </c>
      <c r="W13" s="97">
        <f t="shared" ca="1" si="12"/>
        <v>362.89638597324785</v>
      </c>
      <c r="X13" s="97">
        <f t="shared" ca="1" si="13"/>
        <v>934.17197736143271</v>
      </c>
      <c r="Y13" s="97">
        <f t="shared" ca="1" si="14"/>
        <v>4757.3016133249957</v>
      </c>
      <c r="Z13" s="97">
        <f t="shared" ca="1" si="15"/>
        <v>8208.6252517114535</v>
      </c>
      <c r="AA13" s="97">
        <f ca="1">Assumptions!D40*Y13+(1-Assumptions!D40)*Z13</f>
        <v>6310.3972505989013</v>
      </c>
      <c r="AB13" s="97">
        <f t="shared" ca="1" si="16"/>
        <v>3748.2908746806415</v>
      </c>
      <c r="AC13" s="97">
        <f t="shared" ca="1" si="17"/>
        <v>4682.4628520420738</v>
      </c>
      <c r="AD13" s="97">
        <f ca="1">AC13+Assumptions!D47-Assumptions!D48-Assumptions!D49</f>
        <v>5822.9628520420738</v>
      </c>
      <c r="AE13" s="73">
        <f ca="1">AD13/Assumptions!D46</f>
        <v>125.22500757079729</v>
      </c>
      <c r="AF13" s="77">
        <f ca="1">AE13/Assumptions!D45-1</f>
        <v>0.24231158304362399</v>
      </c>
      <c r="AH13" s="131">
        <v>80</v>
      </c>
      <c r="AI13" s="132">
        <f ca="1"/>
        <v>0</v>
      </c>
      <c r="AJ13" s="133">
        <f t="shared" ca="1" si="18"/>
        <v>0</v>
      </c>
    </row>
    <row r="14" spans="2:36" x14ac:dyDescent="0.2">
      <c r="B14" s="130">
        <v>3</v>
      </c>
      <c r="C14" s="77">
        <f ca="1">MAX(Assumptions!F70,MIN(Assumptions!G70,NORMINV(RAND(),Assumptions!D70,Assumptions!E70)))</f>
        <v>0.16899418111678161</v>
      </c>
      <c r="D14" s="77">
        <f ca="1">MAX(Assumptions!F71,MIN(Assumptions!G71,NORMINV(RAND(),Assumptions!D71,Assumptions!E71)))</f>
        <v>0.26416427264182124</v>
      </c>
      <c r="E14" s="77">
        <f ca="1">MAX(Assumptions!F72,MIN(Assumptions!G72,NORMINV(RAND(),Assumptions!D72,Assumptions!E72)))</f>
        <v>7.0197261582115172E-2</v>
      </c>
      <c r="F14" s="77">
        <f ca="1">MAX(Assumptions!F73,MIN(Assumptions!G73,NORMINV(RAND(),Assumptions!D73,Assumptions!E73)))</f>
        <v>2.6572282636867957E-2</v>
      </c>
      <c r="G14" s="101">
        <f ca="1">MAX(Assumptions!F74,MIN(Assumptions!G74,NORMINV(RAND(),Assumptions!D74,Assumptions!E74)))</f>
        <v>12.210164158934058</v>
      </c>
      <c r="H14" s="77">
        <f ca="1">MAX(Assumptions!F75,MIN(Assumptions!G75,NORMINV(RAND(),Assumptions!D75,Assumptions!E75)))</f>
        <v>0.64437554776557471</v>
      </c>
      <c r="I14" s="97">
        <f ca="1">'Historical Financials'!F7*(1+C14)</f>
        <v>1212.9483623267724</v>
      </c>
      <c r="J14" s="97">
        <f t="shared" ca="1" si="0"/>
        <v>1417.9295775551268</v>
      </c>
      <c r="K14" s="97">
        <f t="shared" ca="1" si="1"/>
        <v>1657.5514253953197</v>
      </c>
      <c r="L14" s="97">
        <f t="shared" ca="1" si="2"/>
        <v>1937.667971188956</v>
      </c>
      <c r="M14" s="97">
        <f t="shared" ca="1" si="3"/>
        <v>2265.1225832562495</v>
      </c>
      <c r="N14" s="54">
        <f>Assumptions!E59</f>
        <v>0.25</v>
      </c>
      <c r="O14" s="77">
        <f t="shared" ca="1" si="4"/>
        <v>0.2535410681604553</v>
      </c>
      <c r="P14" s="77">
        <f t="shared" ca="1" si="5"/>
        <v>0.25708213632091059</v>
      </c>
      <c r="Q14" s="77">
        <f t="shared" ca="1" si="6"/>
        <v>0.26062320448136594</v>
      </c>
      <c r="R14" s="77">
        <f t="shared" ca="1" si="7"/>
        <v>0.26416427264182124</v>
      </c>
      <c r="S14" s="97">
        <f t="shared" ca="1" si="8"/>
        <v>195.39856634641768</v>
      </c>
      <c r="T14" s="97">
        <f t="shared" ca="1" si="9"/>
        <v>231.65518719819318</v>
      </c>
      <c r="U14" s="97">
        <f t="shared" ca="1" si="10"/>
        <v>274.58572979823373</v>
      </c>
      <c r="V14" s="97">
        <f t="shared" ca="1" si="11"/>
        <v>325.41044798742354</v>
      </c>
      <c r="W14" s="97">
        <f t="shared" ca="1" si="12"/>
        <v>385.5714264507111</v>
      </c>
      <c r="X14" s="97">
        <f t="shared" ca="1" si="13"/>
        <v>1131.588599320072</v>
      </c>
      <c r="Y14" s="97">
        <f t="shared" ca="1" si="14"/>
        <v>9073.1720436551077</v>
      </c>
      <c r="Z14" s="97">
        <f t="shared" ca="1" si="15"/>
        <v>7306.1282792038737</v>
      </c>
      <c r="AA14" s="97">
        <f ca="1">Assumptions!D40*Y14+(1-Assumptions!D40)*Z14</f>
        <v>8278.0023496520535</v>
      </c>
      <c r="AB14" s="97">
        <f t="shared" ca="1" si="16"/>
        <v>5896.6638195253927</v>
      </c>
      <c r="AC14" s="97">
        <f t="shared" ca="1" si="17"/>
        <v>7028.2524188454645</v>
      </c>
      <c r="AD14" s="97">
        <f ca="1">AC14+Assumptions!D47-Assumptions!D48-Assumptions!D49</f>
        <v>8168.7524188454645</v>
      </c>
      <c r="AE14" s="73">
        <f ca="1">AD14/Assumptions!D46</f>
        <v>175.67209502893473</v>
      </c>
      <c r="AF14" s="77">
        <f ca="1">AE14/Assumptions!D45-1</f>
        <v>0.74277872052514615</v>
      </c>
      <c r="AH14" s="131">
        <v>100</v>
      </c>
      <c r="AI14" s="132">
        <f ca="1"/>
        <v>8</v>
      </c>
      <c r="AJ14" s="133">
        <f t="shared" ca="1" si="18"/>
        <v>8.0000000000000002E-3</v>
      </c>
    </row>
    <row r="15" spans="2:36" x14ac:dyDescent="0.2">
      <c r="B15" s="130">
        <v>4</v>
      </c>
      <c r="C15" s="77">
        <f ca="1">MAX(Assumptions!F70,MIN(Assumptions!G70,NORMINV(RAND(),Assumptions!D70,Assumptions!E70)))</f>
        <v>8.4544169495609736E-2</v>
      </c>
      <c r="D15" s="77">
        <f ca="1">MAX(Assumptions!F71,MIN(Assumptions!G71,NORMINV(RAND(),Assumptions!D71,Assumptions!E71)))</f>
        <v>0.24274980332482465</v>
      </c>
      <c r="E15" s="77">
        <f ca="1">MAX(Assumptions!F72,MIN(Assumptions!G72,NORMINV(RAND(),Assumptions!D72,Assumptions!E72)))</f>
        <v>8.0983381323245687E-2</v>
      </c>
      <c r="F15" s="77">
        <f ca="1">MAX(Assumptions!F73,MIN(Assumptions!G73,NORMINV(RAND(),Assumptions!D73,Assumptions!E73)))</f>
        <v>3.2440860933749552E-2</v>
      </c>
      <c r="G15" s="101">
        <f ca="1">MAX(Assumptions!F74,MIN(Assumptions!G74,NORMINV(RAND(),Assumptions!D74,Assumptions!E74)))</f>
        <v>19.723294195833034</v>
      </c>
      <c r="H15" s="77">
        <f ca="1">MAX(Assumptions!F75,MIN(Assumptions!G75,NORMINV(RAND(),Assumptions!D75,Assumptions!E75)))</f>
        <v>0.54103531096824276</v>
      </c>
      <c r="I15" s="97">
        <f ca="1">'Historical Financials'!F7*(1+C15)</f>
        <v>1125.3230302686445</v>
      </c>
      <c r="J15" s="97">
        <f t="shared" ca="1" si="0"/>
        <v>1220.4625312769899</v>
      </c>
      <c r="K15" s="97">
        <f t="shared" ca="1" si="1"/>
        <v>1323.6455223843127</v>
      </c>
      <c r="L15" s="97">
        <f t="shared" ca="1" si="2"/>
        <v>1435.5520337808769</v>
      </c>
      <c r="M15" s="97">
        <f t="shared" ca="1" si="3"/>
        <v>1556.9195882446145</v>
      </c>
      <c r="N15" s="54">
        <f>Assumptions!E59</f>
        <v>0.25</v>
      </c>
      <c r="O15" s="77">
        <f t="shared" ca="1" si="4"/>
        <v>0.24818745083120616</v>
      </c>
      <c r="P15" s="77">
        <f t="shared" ca="1" si="5"/>
        <v>0.24637490166241233</v>
      </c>
      <c r="Q15" s="77">
        <f t="shared" ca="1" si="6"/>
        <v>0.24456235249361849</v>
      </c>
      <c r="R15" s="77">
        <f t="shared" ca="1" si="7"/>
        <v>0.24274980332482465</v>
      </c>
      <c r="S15" s="97">
        <f t="shared" ca="1" si="8"/>
        <v>152.20987390528035</v>
      </c>
      <c r="T15" s="97">
        <f t="shared" ca="1" si="9"/>
        <v>163.88148091501762</v>
      </c>
      <c r="U15" s="97">
        <f t="shared" ca="1" si="10"/>
        <v>176.43866752564719</v>
      </c>
      <c r="V15" s="97">
        <f t="shared" ca="1" si="11"/>
        <v>189.94774958180625</v>
      </c>
      <c r="W15" s="97">
        <f t="shared" ca="1" si="12"/>
        <v>204.4799262921407</v>
      </c>
      <c r="X15" s="97">
        <f t="shared" ca="1" si="13"/>
        <v>698.37776467324363</v>
      </c>
      <c r="Y15" s="97">
        <f t="shared" ca="1" si="14"/>
        <v>4349.0414063957251</v>
      </c>
      <c r="Z15" s="97">
        <f t="shared" ca="1" si="15"/>
        <v>7454.2597528146771</v>
      </c>
      <c r="AA15" s="97">
        <f ca="1">Assumptions!D40*Y15+(1-Assumptions!D40)*Z15</f>
        <v>5746.3896622842531</v>
      </c>
      <c r="AB15" s="97">
        <f t="shared" ca="1" si="16"/>
        <v>3893.139677930998</v>
      </c>
      <c r="AC15" s="97">
        <f t="shared" ca="1" si="17"/>
        <v>4591.5174426042413</v>
      </c>
      <c r="AD15" s="97">
        <f ca="1">AC15+Assumptions!D47-Assumptions!D48-Assumptions!D49</f>
        <v>5732.0174426042413</v>
      </c>
      <c r="AE15" s="73">
        <f ca="1">AD15/Assumptions!D46</f>
        <v>123.2691923140697</v>
      </c>
      <c r="AF15" s="77">
        <f ca="1">AE15/Assumptions!D45-1</f>
        <v>0.22290865390942161</v>
      </c>
      <c r="AH15" s="131">
        <v>120</v>
      </c>
      <c r="AI15" s="132">
        <f ca="1"/>
        <v>75</v>
      </c>
      <c r="AJ15" s="133">
        <f t="shared" ca="1" si="18"/>
        <v>7.4999999999999997E-2</v>
      </c>
    </row>
    <row r="16" spans="2:36" x14ac:dyDescent="0.2">
      <c r="B16" s="130">
        <v>5</v>
      </c>
      <c r="C16" s="77">
        <f ca="1">MAX(Assumptions!F70,MIN(Assumptions!G70,NORMINV(RAND(),Assumptions!D70,Assumptions!E70)))</f>
        <v>0.12568746800202918</v>
      </c>
      <c r="D16" s="77">
        <f ca="1">MAX(Assumptions!F71,MIN(Assumptions!G71,NORMINV(RAND(),Assumptions!D71,Assumptions!E71)))</f>
        <v>0.27663529165299849</v>
      </c>
      <c r="E16" s="77">
        <f ca="1">MAX(Assumptions!F72,MIN(Assumptions!G72,NORMINV(RAND(),Assumptions!D72,Assumptions!E72)))</f>
        <v>9.388643308300948E-2</v>
      </c>
      <c r="F16" s="77">
        <f ca="1">MAX(Assumptions!F73,MIN(Assumptions!G73,NORMINV(RAND(),Assumptions!D73,Assumptions!E73)))</f>
        <v>2.2824527433548635E-2</v>
      </c>
      <c r="G16" s="101">
        <f ca="1">MAX(Assumptions!F74,MIN(Assumptions!G74,NORMINV(RAND(),Assumptions!D74,Assumptions!E74)))</f>
        <v>19.514255860094863</v>
      </c>
      <c r="H16" s="77">
        <f ca="1">MAX(Assumptions!F75,MIN(Assumptions!G75,NORMINV(RAND(),Assumptions!D75,Assumptions!E75)))</f>
        <v>0.70135345907685775</v>
      </c>
      <c r="I16" s="97">
        <f ca="1">'Historical Financials'!F7*(1+C16)</f>
        <v>1168.0133167989054</v>
      </c>
      <c r="J16" s="97">
        <f t="shared" ca="1" si="0"/>
        <v>1314.817953180012</v>
      </c>
      <c r="K16" s="97">
        <f t="shared" ca="1" si="1"/>
        <v>1480.0740925988182</v>
      </c>
      <c r="L16" s="97">
        <f t="shared" ca="1" si="2"/>
        <v>1666.1008577529647</v>
      </c>
      <c r="M16" s="97">
        <f t="shared" ca="1" si="3"/>
        <v>1875.5088559999438</v>
      </c>
      <c r="N16" s="54">
        <f>Assumptions!E59</f>
        <v>0.25</v>
      </c>
      <c r="O16" s="77">
        <f t="shared" ca="1" si="4"/>
        <v>0.2566588229132496</v>
      </c>
      <c r="P16" s="77">
        <f t="shared" ca="1" si="5"/>
        <v>0.26331764582649925</v>
      </c>
      <c r="Q16" s="77">
        <f t="shared" ca="1" si="6"/>
        <v>0.2699764687397489</v>
      </c>
      <c r="R16" s="77">
        <f t="shared" ca="1" si="7"/>
        <v>0.27663529165299849</v>
      </c>
      <c r="S16" s="97">
        <f t="shared" ca="1" si="8"/>
        <v>204.7975449961865</v>
      </c>
      <c r="T16" s="97">
        <f t="shared" ca="1" si="9"/>
        <v>236.67847754274467</v>
      </c>
      <c r="U16" s="97">
        <f t="shared" ca="1" si="10"/>
        <v>273.33822109777918</v>
      </c>
      <c r="V16" s="97">
        <f t="shared" ca="1" si="11"/>
        <v>315.47441505411166</v>
      </c>
      <c r="W16" s="97">
        <f t="shared" ca="1" si="12"/>
        <v>363.88457536184211</v>
      </c>
      <c r="X16" s="97">
        <f t="shared" ca="1" si="13"/>
        <v>1046.4994970124064</v>
      </c>
      <c r="Y16" s="97">
        <f t="shared" ca="1" si="14"/>
        <v>5237.546973068791</v>
      </c>
      <c r="Z16" s="97">
        <f t="shared" ca="1" si="15"/>
        <v>10124.619213398366</v>
      </c>
      <c r="AA16" s="97">
        <f ca="1">Assumptions!D40*Y16+(1-Assumptions!D40)*Z16</f>
        <v>7436.7294812170985</v>
      </c>
      <c r="AB16" s="97">
        <f t="shared" ca="1" si="16"/>
        <v>4748.1103493009396</v>
      </c>
      <c r="AC16" s="97">
        <f t="shared" ca="1" si="17"/>
        <v>5794.6098463133458</v>
      </c>
      <c r="AD16" s="97">
        <f ca="1">AC16+Assumptions!D47-Assumptions!D48-Assumptions!D49</f>
        <v>6935.1098463133458</v>
      </c>
      <c r="AE16" s="73">
        <f ca="1">AD16/Assumptions!D46</f>
        <v>149.14214723254506</v>
      </c>
      <c r="AF16" s="77">
        <f ca="1">AE16/Assumptions!D45-1</f>
        <v>0.47958479397366127</v>
      </c>
      <c r="AH16" s="131">
        <v>140</v>
      </c>
      <c r="AI16" s="132">
        <f ca="1"/>
        <v>169</v>
      </c>
      <c r="AJ16" s="133">
        <f t="shared" ca="1" si="18"/>
        <v>0.16900000000000001</v>
      </c>
    </row>
    <row r="17" spans="2:36" x14ac:dyDescent="0.2">
      <c r="B17" s="130">
        <v>6</v>
      </c>
      <c r="C17" s="77">
        <f ca="1">MAX(Assumptions!F70,MIN(Assumptions!G70,NORMINV(RAND(),Assumptions!D70,Assumptions!E70)))</f>
        <v>0.17512839321896057</v>
      </c>
      <c r="D17" s="77">
        <f ca="1">MAX(Assumptions!F71,MIN(Assumptions!G71,NORMINV(RAND(),Assumptions!D71,Assumptions!E71)))</f>
        <v>0.35284352107658551</v>
      </c>
      <c r="E17" s="77">
        <f ca="1">MAX(Assumptions!F72,MIN(Assumptions!G72,NORMINV(RAND(),Assumptions!D72,Assumptions!E72)))</f>
        <v>0.10345778569474207</v>
      </c>
      <c r="F17" s="77">
        <f ca="1">MAX(Assumptions!F73,MIN(Assumptions!G73,NORMINV(RAND(),Assumptions!D73,Assumptions!E73)))</f>
        <v>3.434514728541594E-2</v>
      </c>
      <c r="G17" s="101">
        <f ca="1">MAX(Assumptions!F74,MIN(Assumptions!G74,NORMINV(RAND(),Assumptions!D74,Assumptions!E74)))</f>
        <v>13.812325574413837</v>
      </c>
      <c r="H17" s="77">
        <f ca="1">MAX(Assumptions!F75,MIN(Assumptions!G75,NORMINV(RAND(),Assumptions!D75,Assumptions!E75)))</f>
        <v>0.75035240418468208</v>
      </c>
      <c r="I17" s="97">
        <f ca="1">'Historical Financials'!F7*(1+C17)</f>
        <v>1219.3132208039933</v>
      </c>
      <c r="J17" s="97">
        <f t="shared" ca="1" si="0"/>
        <v>1432.8495859940322</v>
      </c>
      <c r="K17" s="97">
        <f t="shared" ca="1" si="1"/>
        <v>1683.7822317136197</v>
      </c>
      <c r="L17" s="97">
        <f t="shared" ca="1" si="2"/>
        <v>1978.6603084842613</v>
      </c>
      <c r="M17" s="97">
        <f t="shared" ca="1" si="3"/>
        <v>2325.1799090352429</v>
      </c>
      <c r="N17" s="54">
        <f>Assumptions!E59</f>
        <v>0.25</v>
      </c>
      <c r="O17" s="77">
        <f t="shared" ca="1" si="4"/>
        <v>0.27571088026914636</v>
      </c>
      <c r="P17" s="77">
        <f t="shared" ca="1" si="5"/>
        <v>0.30142176053829273</v>
      </c>
      <c r="Q17" s="77">
        <f t="shared" ca="1" si="6"/>
        <v>0.32713264080743915</v>
      </c>
      <c r="R17" s="77">
        <f t="shared" ca="1" si="7"/>
        <v>0.35284352107658551</v>
      </c>
      <c r="S17" s="97">
        <f t="shared" ca="1" si="8"/>
        <v>228.72865167111112</v>
      </c>
      <c r="T17" s="97">
        <f t="shared" ca="1" si="9"/>
        <v>296.4283835414966</v>
      </c>
      <c r="U17" s="97">
        <f t="shared" ca="1" si="10"/>
        <v>380.82530868878428</v>
      </c>
      <c r="V17" s="97">
        <f t="shared" ca="1" si="11"/>
        <v>485.6913847028523</v>
      </c>
      <c r="W17" s="97">
        <f t="shared" ca="1" si="12"/>
        <v>615.6076207659969</v>
      </c>
      <c r="X17" s="97">
        <f t="shared" ca="1" si="13"/>
        <v>1438.0586282916745</v>
      </c>
      <c r="Y17" s="97">
        <f t="shared" ca="1" si="14"/>
        <v>9213.2317594361411</v>
      </c>
      <c r="Z17" s="97">
        <f t="shared" ca="1" si="15"/>
        <v>11331.972599394006</v>
      </c>
      <c r="AA17" s="97">
        <f ca="1">Assumptions!D40*Y17+(1-Assumptions!D40)*Z17</f>
        <v>10166.665137417182</v>
      </c>
      <c r="AB17" s="97">
        <f t="shared" ca="1" si="16"/>
        <v>6214.410002349412</v>
      </c>
      <c r="AC17" s="97">
        <f t="shared" ca="1" si="17"/>
        <v>7652.4686306410867</v>
      </c>
      <c r="AD17" s="97">
        <f ca="1">AC17+Assumptions!D47-Assumptions!D48-Assumptions!D49</f>
        <v>8792.9686306410877</v>
      </c>
      <c r="AE17" s="73">
        <f ca="1">AD17/Assumptions!D46</f>
        <v>189.09609958367929</v>
      </c>
      <c r="AF17" s="77">
        <f ca="1">AE17/Assumptions!D45-1</f>
        <v>0.8759533688857073</v>
      </c>
      <c r="AH17" s="131">
        <v>160</v>
      </c>
      <c r="AI17" s="132">
        <f ca="1"/>
        <v>246</v>
      </c>
      <c r="AJ17" s="133">
        <f t="shared" ca="1" si="18"/>
        <v>0.246</v>
      </c>
    </row>
    <row r="18" spans="2:36" x14ac:dyDescent="0.2">
      <c r="B18" s="130">
        <v>7</v>
      </c>
      <c r="C18" s="77">
        <f ca="1">MAX(Assumptions!F70,MIN(Assumptions!G70,NORMINV(RAND(),Assumptions!D70,Assumptions!E70)))</f>
        <v>0.11676929971954478</v>
      </c>
      <c r="D18" s="77">
        <f ca="1">MAX(Assumptions!F71,MIN(Assumptions!G71,NORMINV(RAND(),Assumptions!D71,Assumptions!E71)))</f>
        <v>0.31100665465580907</v>
      </c>
      <c r="E18" s="77">
        <f ca="1">MAX(Assumptions!F72,MIN(Assumptions!G72,NORMINV(RAND(),Assumptions!D72,Assumptions!E72)))</f>
        <v>7.0381535516966395E-2</v>
      </c>
      <c r="F18" s="77">
        <f ca="1">MAX(Assumptions!F73,MIN(Assumptions!G73,NORMINV(RAND(),Assumptions!D73,Assumptions!E73)))</f>
        <v>2.3742224023794951E-2</v>
      </c>
      <c r="G18" s="101">
        <f ca="1">MAX(Assumptions!F74,MIN(Assumptions!G74,NORMINV(RAND(),Assumptions!D74,Assumptions!E74)))</f>
        <v>11.570291189594093</v>
      </c>
      <c r="H18" s="77">
        <f ca="1">MAX(Assumptions!F75,MIN(Assumptions!G75,NORMINV(RAND(),Assumptions!D75,Assumptions!E75)))</f>
        <v>0.55670196212252765</v>
      </c>
      <c r="I18" s="97">
        <f ca="1">'Historical Financials'!F7*(1+C18)</f>
        <v>1158.7598253889996</v>
      </c>
      <c r="J18" s="97">
        <f t="shared" ca="1" si="0"/>
        <v>1294.0673987428152</v>
      </c>
      <c r="K18" s="97">
        <f t="shared" ca="1" si="1"/>
        <v>1445.1747426839067</v>
      </c>
      <c r="L18" s="97">
        <f t="shared" ca="1" si="2"/>
        <v>1613.9267853594799</v>
      </c>
      <c r="M18" s="97">
        <f t="shared" ca="1" si="3"/>
        <v>1802.3838858845227</v>
      </c>
      <c r="N18" s="54">
        <f>Assumptions!E59</f>
        <v>0.25</v>
      </c>
      <c r="O18" s="77">
        <f t="shared" ca="1" si="4"/>
        <v>0.26525166366395225</v>
      </c>
      <c r="P18" s="77">
        <f t="shared" ca="1" si="5"/>
        <v>0.28050332732790451</v>
      </c>
      <c r="Q18" s="77">
        <f t="shared" ca="1" si="6"/>
        <v>0.29575499099185681</v>
      </c>
      <c r="R18" s="77">
        <f t="shared" ca="1" si="7"/>
        <v>0.31100665465580907</v>
      </c>
      <c r="S18" s="97">
        <f t="shared" ca="1" si="8"/>
        <v>161.27096710570339</v>
      </c>
      <c r="T18" s="97">
        <f t="shared" ca="1" si="9"/>
        <v>191.0899138846286</v>
      </c>
      <c r="U18" s="97">
        <f t="shared" ca="1" si="10"/>
        <v>225.67379490929719</v>
      </c>
      <c r="V18" s="97">
        <f t="shared" ca="1" si="11"/>
        <v>265.72882284239631</v>
      </c>
      <c r="W18" s="97">
        <f t="shared" ca="1" si="12"/>
        <v>312.06116805384085</v>
      </c>
      <c r="X18" s="97">
        <f t="shared" ca="1" si="13"/>
        <v>926.00669295812804</v>
      </c>
      <c r="Y18" s="97">
        <f t="shared" ca="1" si="14"/>
        <v>6849.8051104737378</v>
      </c>
      <c r="Z18" s="97">
        <f t="shared" ca="1" si="15"/>
        <v>6485.7658657813581</v>
      </c>
      <c r="AA18" s="97">
        <f ca="1">Assumptions!D40*Y18+(1-Assumptions!D40)*Z18</f>
        <v>6685.9874503621668</v>
      </c>
      <c r="AB18" s="97">
        <f t="shared" ca="1" si="16"/>
        <v>4758.5267315967794</v>
      </c>
      <c r="AC18" s="97">
        <f t="shared" ca="1" si="17"/>
        <v>5684.5334245549075</v>
      </c>
      <c r="AD18" s="97">
        <f ca="1">AC18+Assumptions!D47-Assumptions!D48-Assumptions!D49</f>
        <v>6825.0334245549075</v>
      </c>
      <c r="AE18" s="73">
        <f ca="1">AD18/Assumptions!D46</f>
        <v>146.77491235601951</v>
      </c>
      <c r="AF18" s="77">
        <f ca="1">AE18/Assumptions!D45-1</f>
        <v>0.45610032099225717</v>
      </c>
      <c r="AH18" s="131">
        <v>180</v>
      </c>
      <c r="AI18" s="132">
        <f ca="1"/>
        <v>189</v>
      </c>
      <c r="AJ18" s="133">
        <f t="shared" ca="1" si="18"/>
        <v>0.189</v>
      </c>
    </row>
    <row r="19" spans="2:36" x14ac:dyDescent="0.2">
      <c r="B19" s="130">
        <v>8</v>
      </c>
      <c r="C19" s="77">
        <f ca="1">MAX(Assumptions!F70,MIN(Assumptions!G70,NORMINV(RAND(),Assumptions!D70,Assumptions!E70)))</f>
        <v>9.806824419036822E-2</v>
      </c>
      <c r="D19" s="77">
        <f ca="1">MAX(Assumptions!F71,MIN(Assumptions!G71,NORMINV(RAND(),Assumptions!D71,Assumptions!E71)))</f>
        <v>0.29247141170152841</v>
      </c>
      <c r="E19" s="77">
        <f ca="1">MAX(Assumptions!F72,MIN(Assumptions!G72,NORMINV(RAND(),Assumptions!D72,Assumptions!E72)))</f>
        <v>0.10258043114191985</v>
      </c>
      <c r="F19" s="77">
        <f ca="1">MAX(Assumptions!F73,MIN(Assumptions!G73,NORMINV(RAND(),Assumptions!D73,Assumptions!E73)))</f>
        <v>4.2648101275520364E-2</v>
      </c>
      <c r="G19" s="101">
        <f ca="1">MAX(Assumptions!F74,MIN(Assumptions!G74,NORMINV(RAND(),Assumptions!D74,Assumptions!E74)))</f>
        <v>13.528176309597731</v>
      </c>
      <c r="H19" s="77">
        <f ca="1">MAX(Assumptions!F75,MIN(Assumptions!G75,NORMINV(RAND(),Assumptions!D75,Assumptions!E75)))</f>
        <v>0.70369844313668684</v>
      </c>
      <c r="I19" s="97">
        <f ca="1">'Historical Financials'!F7*(1+C19)</f>
        <v>1139.3556101719259</v>
      </c>
      <c r="J19" s="97">
        <f t="shared" ca="1" si="0"/>
        <v>1251.0902143699323</v>
      </c>
      <c r="K19" s="97">
        <f t="shared" ca="1" si="1"/>
        <v>1373.7824350169428</v>
      </c>
      <c r="L19" s="97">
        <f t="shared" ca="1" si="2"/>
        <v>1508.506866318623</v>
      </c>
      <c r="M19" s="97">
        <f t="shared" ca="1" si="3"/>
        <v>1656.4434860476049</v>
      </c>
      <c r="N19" s="54">
        <f>Assumptions!E59</f>
        <v>0.25</v>
      </c>
      <c r="O19" s="77">
        <f t="shared" ca="1" si="4"/>
        <v>0.26061785292538209</v>
      </c>
      <c r="P19" s="77">
        <f t="shared" ca="1" si="5"/>
        <v>0.27123570585076417</v>
      </c>
      <c r="Q19" s="77">
        <f t="shared" ca="1" si="6"/>
        <v>0.28185355877614632</v>
      </c>
      <c r="R19" s="77">
        <f t="shared" ca="1" si="7"/>
        <v>0.29247141170152841</v>
      </c>
      <c r="S19" s="97">
        <f t="shared" ca="1" si="8"/>
        <v>200.44069226425853</v>
      </c>
      <c r="T19" s="97">
        <f t="shared" ca="1" si="9"/>
        <v>229.44541306251008</v>
      </c>
      <c r="U19" s="97">
        <f t="shared" ca="1" si="10"/>
        <v>262.21130353568111</v>
      </c>
      <c r="V19" s="97">
        <f t="shared" ca="1" si="11"/>
        <v>299.19711685926251</v>
      </c>
      <c r="W19" s="97">
        <f t="shared" ca="1" si="12"/>
        <v>340.91541184566057</v>
      </c>
      <c r="X19" s="97">
        <f t="shared" ca="1" si="13"/>
        <v>977.81888391842665</v>
      </c>
      <c r="Y19" s="97">
        <f t="shared" ca="1" si="14"/>
        <v>5930.9359013543472</v>
      </c>
      <c r="Z19" s="97">
        <f t="shared" ca="1" si="15"/>
        <v>6553.8922859480999</v>
      </c>
      <c r="AA19" s="97">
        <f ca="1">Assumptions!D40*Y19+(1-Assumptions!D40)*Z19</f>
        <v>6211.2662744215359</v>
      </c>
      <c r="AB19" s="97">
        <f t="shared" ca="1" si="16"/>
        <v>3811.7880694351452</v>
      </c>
      <c r="AC19" s="97">
        <f t="shared" ca="1" si="17"/>
        <v>4789.606953353572</v>
      </c>
      <c r="AD19" s="97">
        <f ca="1">AC19+Assumptions!D47-Assumptions!D48-Assumptions!D49</f>
        <v>5930.106953353572</v>
      </c>
      <c r="AE19" s="73">
        <f ca="1">AD19/Assumptions!D46</f>
        <v>127.52918179254993</v>
      </c>
      <c r="AF19" s="77">
        <f ca="1">AE19/Assumptions!D45-1</f>
        <v>0.26517045429116992</v>
      </c>
      <c r="AH19" s="131">
        <v>200</v>
      </c>
      <c r="AI19" s="132">
        <f ca="1"/>
        <v>142</v>
      </c>
      <c r="AJ19" s="133">
        <f t="shared" ca="1" si="18"/>
        <v>0.14199999999999999</v>
      </c>
    </row>
    <row r="20" spans="2:36" x14ac:dyDescent="0.2">
      <c r="B20" s="130">
        <v>9</v>
      </c>
      <c r="C20" s="77">
        <f ca="1">MAX(Assumptions!F70,MIN(Assumptions!G70,NORMINV(RAND(),Assumptions!D70,Assumptions!E70)))</f>
        <v>0.12704043445045451</v>
      </c>
      <c r="D20" s="77">
        <f ca="1">MAX(Assumptions!F71,MIN(Assumptions!G71,NORMINV(RAND(),Assumptions!D71,Assumptions!E71)))</f>
        <v>0.30574427913768754</v>
      </c>
      <c r="E20" s="77">
        <f ca="1">MAX(Assumptions!F72,MIN(Assumptions!G72,NORMINV(RAND(),Assumptions!D72,Assumptions!E72)))</f>
        <v>0.10558645897003624</v>
      </c>
      <c r="F20" s="77">
        <f ca="1">MAX(Assumptions!F73,MIN(Assumptions!G73,NORMINV(RAND(),Assumptions!D73,Assumptions!E73)))</f>
        <v>4.4134313658732563E-2</v>
      </c>
      <c r="G20" s="101">
        <f ca="1">MAX(Assumptions!F74,MIN(Assumptions!G74,NORMINV(RAND(),Assumptions!D74,Assumptions!E74)))</f>
        <v>15.328228426529959</v>
      </c>
      <c r="H20" s="77">
        <f ca="1">MAX(Assumptions!F75,MIN(Assumptions!G75,NORMINV(RAND(),Assumptions!D75,Assumptions!E75)))</f>
        <v>0.52268501520273514</v>
      </c>
      <c r="I20" s="97">
        <f ca="1">'Historical Financials'!F7*(1+C20)</f>
        <v>1169.4171547857916</v>
      </c>
      <c r="J20" s="97">
        <f t="shared" ca="1" si="0"/>
        <v>1317.980418183593</v>
      </c>
      <c r="K20" s="97">
        <f t="shared" ca="1" si="1"/>
        <v>1485.4172231068285</v>
      </c>
      <c r="L20" s="97">
        <f t="shared" ca="1" si="2"/>
        <v>1674.1252724705078</v>
      </c>
      <c r="M20" s="97">
        <f t="shared" ca="1" si="3"/>
        <v>1886.8068744096468</v>
      </c>
      <c r="N20" s="54">
        <f>Assumptions!E59</f>
        <v>0.25</v>
      </c>
      <c r="O20" s="77">
        <f t="shared" ca="1" si="4"/>
        <v>0.26393606978442186</v>
      </c>
      <c r="P20" s="77">
        <f t="shared" ca="1" si="5"/>
        <v>0.27787213956884377</v>
      </c>
      <c r="Q20" s="77">
        <f t="shared" ca="1" si="6"/>
        <v>0.29180820935326568</v>
      </c>
      <c r="R20" s="77">
        <f t="shared" ca="1" si="7"/>
        <v>0.30574427913768754</v>
      </c>
      <c r="S20" s="97">
        <f t="shared" ca="1" si="8"/>
        <v>152.80920583188768</v>
      </c>
      <c r="T20" s="97">
        <f t="shared" ca="1" si="9"/>
        <v>181.82255353995154</v>
      </c>
      <c r="U20" s="97">
        <f t="shared" ca="1" si="10"/>
        <v>215.74140850861679</v>
      </c>
      <c r="V20" s="97">
        <f t="shared" ca="1" si="11"/>
        <v>255.34391197519042</v>
      </c>
      <c r="W20" s="97">
        <f t="shared" ca="1" si="12"/>
        <v>301.52674466277699</v>
      </c>
      <c r="X20" s="97">
        <f t="shared" ca="1" si="13"/>
        <v>800.05911415187006</v>
      </c>
      <c r="Y20" s="97">
        <f t="shared" ca="1" si="14"/>
        <v>5123.2453967772071</v>
      </c>
      <c r="Z20" s="97">
        <f t="shared" ca="1" si="15"/>
        <v>8842.5546638376891</v>
      </c>
      <c r="AA20" s="97">
        <f ca="1">Assumptions!D40*Y20+(1-Assumptions!D40)*Z20</f>
        <v>6796.9345669544236</v>
      </c>
      <c r="AB20" s="97">
        <f t="shared" ca="1" si="16"/>
        <v>4114.8076119158513</v>
      </c>
      <c r="AC20" s="97">
        <f t="shared" ca="1" si="17"/>
        <v>4914.8667260677212</v>
      </c>
      <c r="AD20" s="97">
        <f ca="1">AC20+Assumptions!D47-Assumptions!D48-Assumptions!D49</f>
        <v>6055.3667260677212</v>
      </c>
      <c r="AE20" s="73">
        <f ca="1">AD20/Assumptions!D46</f>
        <v>130.22294034554238</v>
      </c>
      <c r="AF20" s="77">
        <f ca="1">AE20/Assumptions!D45-1</f>
        <v>0.29189424945974585</v>
      </c>
      <c r="AH20" s="131">
        <v>220</v>
      </c>
      <c r="AI20" s="132">
        <f ca="1"/>
        <v>57</v>
      </c>
      <c r="AJ20" s="133">
        <f t="shared" ca="1" si="18"/>
        <v>5.7000000000000002E-2</v>
      </c>
    </row>
    <row r="21" spans="2:36" x14ac:dyDescent="0.2">
      <c r="B21" s="130">
        <v>10</v>
      </c>
      <c r="C21" s="77">
        <f ca="1">MAX(Assumptions!F70,MIN(Assumptions!G70,NORMINV(RAND(),Assumptions!D70,Assumptions!E70)))</f>
        <v>0.17675827593735829</v>
      </c>
      <c r="D21" s="77">
        <f ca="1">MAX(Assumptions!F71,MIN(Assumptions!G71,NORMINV(RAND(),Assumptions!D71,Assumptions!E71)))</f>
        <v>0.31157459764361345</v>
      </c>
      <c r="E21" s="77">
        <f ca="1">MAX(Assumptions!F72,MIN(Assumptions!G72,NORMINV(RAND(),Assumptions!D72,Assumptions!E72)))</f>
        <v>0.10254169599580076</v>
      </c>
      <c r="F21" s="77">
        <f ca="1">MAX(Assumptions!F73,MIN(Assumptions!G73,NORMINV(RAND(),Assumptions!D73,Assumptions!E73)))</f>
        <v>2.9413007808861E-2</v>
      </c>
      <c r="G21" s="101">
        <f ca="1">MAX(Assumptions!F74,MIN(Assumptions!G74,NORMINV(RAND(),Assumptions!D74,Assumptions!E74)))</f>
        <v>15.106064057979102</v>
      </c>
      <c r="H21" s="77">
        <f ca="1">MAX(Assumptions!F75,MIN(Assumptions!G75,NORMINV(RAND(),Assumptions!D75,Assumptions!E75)))</f>
        <v>0.49944184755670923</v>
      </c>
      <c r="I21" s="97">
        <f ca="1">'Historical Financials'!F7*(1+C21)</f>
        <v>1221.0043871126029</v>
      </c>
      <c r="J21" s="97">
        <f t="shared" ca="1" si="0"/>
        <v>1436.8270174905774</v>
      </c>
      <c r="K21" s="97">
        <f t="shared" ca="1" si="1"/>
        <v>1690.7980839224283</v>
      </c>
      <c r="L21" s="97">
        <f t="shared" ca="1" si="2"/>
        <v>1989.6606381947456</v>
      </c>
      <c r="M21" s="97">
        <f t="shared" ca="1" si="3"/>
        <v>2341.3496223024727</v>
      </c>
      <c r="N21" s="54">
        <f>Assumptions!E59</f>
        <v>0.25</v>
      </c>
      <c r="O21" s="77">
        <f t="shared" ca="1" si="4"/>
        <v>0.26539364941090338</v>
      </c>
      <c r="P21" s="77">
        <f t="shared" ca="1" si="5"/>
        <v>0.28078729882180675</v>
      </c>
      <c r="Q21" s="77">
        <f t="shared" ca="1" si="6"/>
        <v>0.29618094823271007</v>
      </c>
      <c r="R21" s="77">
        <f t="shared" ca="1" si="7"/>
        <v>0.31157459764361345</v>
      </c>
      <c r="S21" s="97">
        <f t="shared" ca="1" si="8"/>
        <v>152.45517174359145</v>
      </c>
      <c r="T21" s="97">
        <f t="shared" ca="1" si="9"/>
        <v>190.44954552231681</v>
      </c>
      <c r="U21" s="97">
        <f t="shared" ca="1" si="10"/>
        <v>237.11232796389953</v>
      </c>
      <c r="V21" s="97">
        <f t="shared" ca="1" si="11"/>
        <v>294.32086824358214</v>
      </c>
      <c r="W21" s="97">
        <f t="shared" ca="1" si="12"/>
        <v>364.34535822069302</v>
      </c>
      <c r="X21" s="97">
        <f t="shared" ca="1" si="13"/>
        <v>894.67633168489078</v>
      </c>
      <c r="Y21" s="97">
        <f t="shared" ca="1" si="14"/>
        <v>5128.792275452628</v>
      </c>
      <c r="Z21" s="97">
        <f t="shared" ca="1" si="15"/>
        <v>11019.950265349358</v>
      </c>
      <c r="AA21" s="97">
        <f ca="1">Assumptions!D40*Y21+(1-Assumptions!D40)*Z21</f>
        <v>7779.8133709061567</v>
      </c>
      <c r="AB21" s="97">
        <f t="shared" ca="1" si="16"/>
        <v>4775.2274866537637</v>
      </c>
      <c r="AC21" s="97">
        <f t="shared" ca="1" si="17"/>
        <v>5669.9038183386547</v>
      </c>
      <c r="AD21" s="97">
        <f ca="1">AC21+Assumptions!D47-Assumptions!D48-Assumptions!D49</f>
        <v>6810.4038183386547</v>
      </c>
      <c r="AE21" s="73">
        <f ca="1">AD21/Assumptions!D46</f>
        <v>146.46029716857322</v>
      </c>
      <c r="AF21" s="77">
        <f ca="1">AE21/Assumptions!D45-1</f>
        <v>0.45297913857711536</v>
      </c>
      <c r="AH21" s="131">
        <v>240</v>
      </c>
      <c r="AI21" s="132">
        <f ca="1"/>
        <v>59</v>
      </c>
      <c r="AJ21" s="133">
        <f t="shared" ca="1" si="18"/>
        <v>5.8999999999999997E-2</v>
      </c>
    </row>
    <row r="22" spans="2:36" x14ac:dyDescent="0.2">
      <c r="B22" s="130">
        <v>11</v>
      </c>
      <c r="C22" s="77">
        <f ca="1">MAX(Assumptions!F70,MIN(Assumptions!G70,NORMINV(RAND(),Assumptions!D70,Assumptions!E70)))</f>
        <v>0.17098901472437689</v>
      </c>
      <c r="D22" s="77">
        <f ca="1">MAX(Assumptions!F71,MIN(Assumptions!G71,NORMINV(RAND(),Assumptions!D71,Assumptions!E71)))</f>
        <v>0.30181842653538465</v>
      </c>
      <c r="E22" s="77">
        <f ca="1">MAX(Assumptions!F72,MIN(Assumptions!G72,NORMINV(RAND(),Assumptions!D72,Assumptions!E72)))</f>
        <v>8.5737729594161441E-2</v>
      </c>
      <c r="F22" s="77">
        <f ca="1">MAX(Assumptions!F73,MIN(Assumptions!G73,NORMINV(RAND(),Assumptions!D73,Assumptions!E73)))</f>
        <v>3.8291918966903031E-2</v>
      </c>
      <c r="G22" s="101">
        <f ca="1">MAX(Assumptions!F74,MIN(Assumptions!G74,NORMINV(RAND(),Assumptions!D74,Assumptions!E74)))</f>
        <v>16.794780562041563</v>
      </c>
      <c r="H22" s="77">
        <f ca="1">MAX(Assumptions!F75,MIN(Assumptions!G75,NORMINV(RAND(),Assumptions!D75,Assumptions!E75)))</f>
        <v>0.52154391126702304</v>
      </c>
      <c r="I22" s="97">
        <f ca="1">'Historical Financials'!F7*(1+C22)</f>
        <v>1215.0182016780134</v>
      </c>
      <c r="J22" s="97">
        <f t="shared" ca="1" si="0"/>
        <v>1422.7729668551212</v>
      </c>
      <c r="K22" s="97">
        <f t="shared" ca="1" si="1"/>
        <v>1666.051514634157</v>
      </c>
      <c r="L22" s="97">
        <f t="shared" ca="1" si="2"/>
        <v>1950.9280216015072</v>
      </c>
      <c r="M22" s="97">
        <f t="shared" ca="1" si="3"/>
        <v>2284.515281813327</v>
      </c>
      <c r="N22" s="54">
        <f>Assumptions!E59</f>
        <v>0.25</v>
      </c>
      <c r="O22" s="77">
        <f t="shared" ca="1" si="4"/>
        <v>0.26295460663384618</v>
      </c>
      <c r="P22" s="77">
        <f t="shared" ca="1" si="5"/>
        <v>0.27590921326769235</v>
      </c>
      <c r="Q22" s="77">
        <f t="shared" ca="1" si="6"/>
        <v>0.28886381990153848</v>
      </c>
      <c r="R22" s="77">
        <f t="shared" ca="1" si="7"/>
        <v>0.30181842653538465</v>
      </c>
      <c r="S22" s="97">
        <f t="shared" ca="1" si="8"/>
        <v>158.42133629094394</v>
      </c>
      <c r="T22" s="97">
        <f t="shared" ca="1" si="9"/>
        <v>195.12246237950305</v>
      </c>
      <c r="U22" s="97">
        <f t="shared" ca="1" si="10"/>
        <v>239.74276411607562</v>
      </c>
      <c r="V22" s="97">
        <f t="shared" ca="1" si="11"/>
        <v>293.91738583606241</v>
      </c>
      <c r="W22" s="97">
        <f t="shared" ca="1" si="12"/>
        <v>359.60912044852978</v>
      </c>
      <c r="X22" s="97">
        <f t="shared" ca="1" si="13"/>
        <v>948.60048317489111</v>
      </c>
      <c r="Y22" s="97">
        <f t="shared" ca="1" si="14"/>
        <v>7869.5935175779578</v>
      </c>
      <c r="Z22" s="97">
        <f t="shared" ca="1" si="15"/>
        <v>11580.149121805516</v>
      </c>
      <c r="AA22" s="97">
        <f ca="1">Assumptions!D40*Y22+(1-Assumptions!D40)*Z22</f>
        <v>9539.3435394803582</v>
      </c>
      <c r="AB22" s="97">
        <f t="shared" ca="1" si="16"/>
        <v>6322.5728160187846</v>
      </c>
      <c r="AC22" s="97">
        <f t="shared" ca="1" si="17"/>
        <v>7271.173299193676</v>
      </c>
      <c r="AD22" s="97">
        <f ca="1">AC22+Assumptions!D47-Assumptions!D48-Assumptions!D49</f>
        <v>8411.6732991936769</v>
      </c>
      <c r="AE22" s="73">
        <f ca="1">AD22/Assumptions!D46</f>
        <v>180.89619998265971</v>
      </c>
      <c r="AF22" s="77">
        <f ca="1">AE22/Assumptions!D45-1</f>
        <v>0.79460515855813219</v>
      </c>
      <c r="AH22" s="131">
        <v>260</v>
      </c>
      <c r="AI22" s="132">
        <f ca="1"/>
        <v>20</v>
      </c>
      <c r="AJ22" s="133">
        <f t="shared" ca="1" si="18"/>
        <v>0.02</v>
      </c>
    </row>
    <row r="23" spans="2:36" x14ac:dyDescent="0.2">
      <c r="B23" s="130">
        <v>12</v>
      </c>
      <c r="C23" s="77">
        <f ca="1">MAX(Assumptions!F70,MIN(Assumptions!G70,NORMINV(RAND(),Assumptions!D70,Assumptions!E70)))</f>
        <v>0.19619644732217892</v>
      </c>
      <c r="D23" s="77">
        <f ca="1">MAX(Assumptions!F71,MIN(Assumptions!G71,NORMINV(RAND(),Assumptions!D71,Assumptions!E71)))</f>
        <v>0.34735882428357751</v>
      </c>
      <c r="E23" s="77">
        <f ca="1">MAX(Assumptions!F72,MIN(Assumptions!G72,NORMINV(RAND(),Assumptions!D72,Assumptions!E72)))</f>
        <v>8.0050190309280053E-2</v>
      </c>
      <c r="F23" s="77">
        <f ca="1">MAX(Assumptions!F73,MIN(Assumptions!G73,NORMINV(RAND(),Assumptions!D73,Assumptions!E73)))</f>
        <v>3.0392123607931296E-2</v>
      </c>
      <c r="G23" s="101">
        <f ca="1">MAX(Assumptions!F74,MIN(Assumptions!G74,NORMINV(RAND(),Assumptions!D74,Assumptions!E74)))</f>
        <v>16.480409947682567</v>
      </c>
      <c r="H23" s="77">
        <f ca="1">MAX(Assumptions!F75,MIN(Assumptions!G75,NORMINV(RAND(),Assumptions!D75,Assumptions!E75)))</f>
        <v>0.61632443198606324</v>
      </c>
      <c r="I23" s="97">
        <f ca="1">'Historical Financials'!F7*(1+C23)</f>
        <v>1241.1734337414928</v>
      </c>
      <c r="J23" s="97">
        <f t="shared" ca="1" si="0"/>
        <v>1484.6872519522435</v>
      </c>
      <c r="K23" s="97">
        <f t="shared" ca="1" si="1"/>
        <v>1775.9776161698023</v>
      </c>
      <c r="L23" s="97">
        <f t="shared" ca="1" si="2"/>
        <v>2124.4181149860297</v>
      </c>
      <c r="M23" s="97">
        <f t="shared" ca="1" si="3"/>
        <v>2541.221401773169</v>
      </c>
      <c r="N23" s="54">
        <f>Assumptions!E59</f>
        <v>0.25</v>
      </c>
      <c r="O23" s="77">
        <f t="shared" ca="1" si="4"/>
        <v>0.27433970607089436</v>
      </c>
      <c r="P23" s="77">
        <f t="shared" ca="1" si="5"/>
        <v>0.29867941214178872</v>
      </c>
      <c r="Q23" s="77">
        <f t="shared" ca="1" si="6"/>
        <v>0.32301911821268314</v>
      </c>
      <c r="R23" s="77">
        <f t="shared" ca="1" si="7"/>
        <v>0.34735882428357751</v>
      </c>
      <c r="S23" s="97">
        <f t="shared" ca="1" si="8"/>
        <v>191.24137788672931</v>
      </c>
      <c r="T23" s="97">
        <f t="shared" ca="1" si="9"/>
        <v>251.03428117249607</v>
      </c>
      <c r="U23" s="97">
        <f t="shared" ca="1" si="10"/>
        <v>326.92803171277944</v>
      </c>
      <c r="V23" s="97">
        <f t="shared" ca="1" si="11"/>
        <v>422.93887659483073</v>
      </c>
      <c r="W23" s="97">
        <f t="shared" ca="1" si="12"/>
        <v>544.03923907300361</v>
      </c>
      <c r="X23" s="97">
        <f t="shared" ca="1" si="13"/>
        <v>1332.7512461461033</v>
      </c>
      <c r="Y23" s="97">
        <f t="shared" ca="1" si="14"/>
        <v>11288.674411065011</v>
      </c>
      <c r="Z23" s="97">
        <f t="shared" ca="1" si="15"/>
        <v>14547.516246688607</v>
      </c>
      <c r="AA23" s="97">
        <f ca="1">Assumptions!D40*Y23+(1-Assumptions!D40)*Z23</f>
        <v>12755.153237095628</v>
      </c>
      <c r="AB23" s="97">
        <f t="shared" ca="1" si="16"/>
        <v>8678.9261239666521</v>
      </c>
      <c r="AC23" s="97">
        <f t="shared" ca="1" si="17"/>
        <v>10011.677370112755</v>
      </c>
      <c r="AD23" s="97">
        <f ca="1">AC23+Assumptions!D47-Assumptions!D48-Assumptions!D49</f>
        <v>11152.177370112755</v>
      </c>
      <c r="AE23" s="73">
        <f ca="1">AD23/Assumptions!D46</f>
        <v>239.83177140027431</v>
      </c>
      <c r="AF23" s="77">
        <f ca="1">AE23/Assumptions!D45-1</f>
        <v>1.3792834464312929</v>
      </c>
      <c r="AH23" s="131">
        <v>280</v>
      </c>
      <c r="AI23" s="132">
        <f ca="1"/>
        <v>18</v>
      </c>
      <c r="AJ23" s="133">
        <f t="shared" ca="1" si="18"/>
        <v>1.7999999999999999E-2</v>
      </c>
    </row>
    <row r="24" spans="2:36" x14ac:dyDescent="0.2">
      <c r="B24" s="130">
        <v>13</v>
      </c>
      <c r="C24" s="77">
        <f ca="1">MAX(Assumptions!F70,MIN(Assumptions!G70,NORMINV(RAND(),Assumptions!D70,Assumptions!E70)))</f>
        <v>0.12451175191719985</v>
      </c>
      <c r="D24" s="77">
        <f ca="1">MAX(Assumptions!F71,MIN(Assumptions!G71,NORMINV(RAND(),Assumptions!D71,Assumptions!E71)))</f>
        <v>0.21404445168461395</v>
      </c>
      <c r="E24" s="77">
        <f ca="1">MAX(Assumptions!F72,MIN(Assumptions!G72,NORMINV(RAND(),Assumptions!D72,Assumptions!E72)))</f>
        <v>9.7350924943890887E-2</v>
      </c>
      <c r="F24" s="77">
        <f ca="1">MAX(Assumptions!F73,MIN(Assumptions!G73,NORMINV(RAND(),Assumptions!D73,Assumptions!E73)))</f>
        <v>3.6705135541090422E-2</v>
      </c>
      <c r="G24" s="101">
        <f ca="1">MAX(Assumptions!F74,MIN(Assumptions!G74,NORMINV(RAND(),Assumptions!D74,Assumptions!E74)))</f>
        <v>12.327232659552489</v>
      </c>
      <c r="H24" s="77">
        <f ca="1">MAX(Assumptions!F75,MIN(Assumptions!G75,NORMINV(RAND(),Assumptions!D75,Assumptions!E75)))</f>
        <v>0.54521710271434809</v>
      </c>
      <c r="I24" s="97">
        <f ca="1">'Historical Financials'!F7*(1+C24)</f>
        <v>1166.7933937892865</v>
      </c>
      <c r="J24" s="97">
        <f t="shared" ca="1" si="0"/>
        <v>1312.0728833754058</v>
      </c>
      <c r="K24" s="97">
        <f t="shared" ca="1" si="1"/>
        <v>1475.4413767275294</v>
      </c>
      <c r="L24" s="97">
        <f t="shared" ca="1" si="2"/>
        <v>1659.1511673949994</v>
      </c>
      <c r="M24" s="97">
        <f t="shared" ca="1" si="3"/>
        <v>1865.7349859428182</v>
      </c>
      <c r="N24" s="54">
        <f>Assumptions!E59</f>
        <v>0.25</v>
      </c>
      <c r="O24" s="77">
        <f t="shared" ca="1" si="4"/>
        <v>0.24101111292115349</v>
      </c>
      <c r="P24" s="77">
        <f t="shared" ca="1" si="5"/>
        <v>0.23202222584230697</v>
      </c>
      <c r="Q24" s="77">
        <f t="shared" ca="1" si="6"/>
        <v>0.22303333876346046</v>
      </c>
      <c r="R24" s="77">
        <f t="shared" ca="1" si="7"/>
        <v>0.21404445168461395</v>
      </c>
      <c r="S24" s="97">
        <f t="shared" ca="1" si="8"/>
        <v>159.03892840700905</v>
      </c>
      <c r="T24" s="97">
        <f t="shared" ca="1" si="9"/>
        <v>172.41081261191323</v>
      </c>
      <c r="U24" s="97">
        <f t="shared" ca="1" si="10"/>
        <v>186.64700171831805</v>
      </c>
      <c r="V24" s="97">
        <f t="shared" ca="1" si="11"/>
        <v>201.75542128200897</v>
      </c>
      <c r="W24" s="97">
        <f t="shared" ca="1" si="12"/>
        <v>217.73257103712126</v>
      </c>
      <c r="X24" s="97">
        <f t="shared" ca="1" si="13"/>
        <v>705.32729373023415</v>
      </c>
      <c r="Y24" s="97">
        <f t="shared" ca="1" si="14"/>
        <v>3722.0139566412422</v>
      </c>
      <c r="Z24" s="97">
        <f t="shared" ca="1" si="15"/>
        <v>4922.8830999150896</v>
      </c>
      <c r="AA24" s="97">
        <f ca="1">Assumptions!D40*Y24+(1-Assumptions!D40)*Z24</f>
        <v>4262.4050711144737</v>
      </c>
      <c r="AB24" s="97">
        <f t="shared" ca="1" si="16"/>
        <v>2678.7183308647373</v>
      </c>
      <c r="AC24" s="97">
        <f t="shared" ca="1" si="17"/>
        <v>3384.0456245949713</v>
      </c>
      <c r="AD24" s="97">
        <f ca="1">AC24+Assumptions!D47-Assumptions!D48-Assumptions!D49</f>
        <v>4524.5456245949717</v>
      </c>
      <c r="AE24" s="73">
        <f ca="1">AD24/Assumptions!D46</f>
        <v>97.302056442902625</v>
      </c>
      <c r="AF24" s="77">
        <f ca="1">AE24/Assumptions!D45-1</f>
        <v>-3.4701821002950162E-2</v>
      </c>
      <c r="AH24" s="131">
        <v>300</v>
      </c>
      <c r="AI24" s="132">
        <f ca="1"/>
        <v>8</v>
      </c>
      <c r="AJ24" s="133">
        <f t="shared" ca="1" si="18"/>
        <v>8.0000000000000002E-3</v>
      </c>
    </row>
    <row r="25" spans="2:36" x14ac:dyDescent="0.2">
      <c r="B25" s="130">
        <v>14</v>
      </c>
      <c r="C25" s="77">
        <f ca="1">MAX(Assumptions!F70,MIN(Assumptions!G70,NORMINV(RAND(),Assumptions!D70,Assumptions!E70)))</f>
        <v>0.13517288977152384</v>
      </c>
      <c r="D25" s="77">
        <f ca="1">MAX(Assumptions!F71,MIN(Assumptions!G71,NORMINV(RAND(),Assumptions!D71,Assumptions!E71)))</f>
        <v>0.31934011382962924</v>
      </c>
      <c r="E25" s="77">
        <f ca="1">MAX(Assumptions!F72,MIN(Assumptions!G72,NORMINV(RAND(),Assumptions!D72,Assumptions!E72)))</f>
        <v>7.2547198289578008E-2</v>
      </c>
      <c r="F25" s="77">
        <f ca="1">MAX(Assumptions!F73,MIN(Assumptions!G73,NORMINV(RAND(),Assumptions!D73,Assumptions!E73)))</f>
        <v>3.3106187700704663E-2</v>
      </c>
      <c r="G25" s="101">
        <f ca="1">MAX(Assumptions!F74,MIN(Assumptions!G74,NORMINV(RAND(),Assumptions!D74,Assumptions!E74)))</f>
        <v>17.772731160838642</v>
      </c>
      <c r="H25" s="77">
        <f ca="1">MAX(Assumptions!F75,MIN(Assumptions!G75,NORMINV(RAND(),Assumptions!D75,Assumptions!E75)))</f>
        <v>0.56203040137438143</v>
      </c>
      <c r="I25" s="97">
        <f ca="1">'Historical Financials'!F7*(1+C25)</f>
        <v>1177.8553904269331</v>
      </c>
      <c r="J25" s="97">
        <f t="shared" ca="1" si="0"/>
        <v>1337.0695072839083</v>
      </c>
      <c r="K25" s="97">
        <f t="shared" ca="1" si="1"/>
        <v>1517.8050564088617</v>
      </c>
      <c r="L25" s="97">
        <f t="shared" ca="1" si="2"/>
        <v>1722.9711519934783</v>
      </c>
      <c r="M25" s="97">
        <f t="shared" ca="1" si="3"/>
        <v>1955.8701416014082</v>
      </c>
      <c r="N25" s="54">
        <f>Assumptions!E59</f>
        <v>0.25</v>
      </c>
      <c r="O25" s="77">
        <f t="shared" ca="1" si="4"/>
        <v>0.26733502845740731</v>
      </c>
      <c r="P25" s="77">
        <f t="shared" ca="1" si="5"/>
        <v>0.28467005691481462</v>
      </c>
      <c r="Q25" s="77">
        <f t="shared" ca="1" si="6"/>
        <v>0.30200508537222193</v>
      </c>
      <c r="R25" s="77">
        <f t="shared" ca="1" si="7"/>
        <v>0.31934011382962924</v>
      </c>
      <c r="S25" s="97">
        <f t="shared" ca="1" si="8"/>
        <v>165.497634460657</v>
      </c>
      <c r="T25" s="97">
        <f t="shared" ca="1" si="9"/>
        <v>200.89524614086841</v>
      </c>
      <c r="U25" s="97">
        <f t="shared" ca="1" si="10"/>
        <v>242.8385279407978</v>
      </c>
      <c r="V25" s="97">
        <f t="shared" ca="1" si="11"/>
        <v>292.4502992517057</v>
      </c>
      <c r="W25" s="97">
        <f t="shared" ca="1" si="12"/>
        <v>351.0373283614403</v>
      </c>
      <c r="X25" s="97">
        <f t="shared" ca="1" si="13"/>
        <v>994.08404613365678</v>
      </c>
      <c r="Y25" s="97">
        <f t="shared" ca="1" si="14"/>
        <v>9194.9681468465533</v>
      </c>
      <c r="Z25" s="97">
        <f t="shared" ca="1" si="15"/>
        <v>11100.630942971084</v>
      </c>
      <c r="AA25" s="97">
        <f ca="1">Assumptions!D40*Y25+(1-Assumptions!D40)*Z25</f>
        <v>10052.516405102593</v>
      </c>
      <c r="AB25" s="97">
        <f t="shared" ca="1" si="16"/>
        <v>7082.6001904854065</v>
      </c>
      <c r="AC25" s="97">
        <f t="shared" ca="1" si="17"/>
        <v>8076.6842366190631</v>
      </c>
      <c r="AD25" s="97">
        <f ca="1">AC25+Assumptions!D47-Assumptions!D48-Assumptions!D49</f>
        <v>9217.1842366190631</v>
      </c>
      <c r="AE25" s="73">
        <f ca="1">AD25/Assumptions!D46</f>
        <v>198.21901584127016</v>
      </c>
      <c r="AF25" s="77">
        <f ca="1">AE25/Assumptions!D45-1</f>
        <v>0.9664584904887914</v>
      </c>
      <c r="AH25" s="131">
        <v>320</v>
      </c>
      <c r="AI25" s="132">
        <f ca="1"/>
        <v>3</v>
      </c>
      <c r="AJ25" s="133">
        <f t="shared" ca="1" si="18"/>
        <v>3.0000000000000001E-3</v>
      </c>
    </row>
    <row r="26" spans="2:36" x14ac:dyDescent="0.2">
      <c r="B26" s="130">
        <v>15</v>
      </c>
      <c r="C26" s="77">
        <f ca="1">MAX(Assumptions!F70,MIN(Assumptions!G70,NORMINV(RAND(),Assumptions!D70,Assumptions!E70)))</f>
        <v>0.15549990369067607</v>
      </c>
      <c r="D26" s="77">
        <f ca="1">MAX(Assumptions!F71,MIN(Assumptions!G71,NORMINV(RAND(),Assumptions!D71,Assumptions!E71)))</f>
        <v>0.346722973607548</v>
      </c>
      <c r="E26" s="77">
        <f ca="1">MAX(Assumptions!F72,MIN(Assumptions!G72,NORMINV(RAND(),Assumptions!D72,Assumptions!E72)))</f>
        <v>8.004328837342338E-2</v>
      </c>
      <c r="F26" s="77">
        <f ca="1">MAX(Assumptions!F73,MIN(Assumptions!G73,NORMINV(RAND(),Assumptions!D73,Assumptions!E73)))</f>
        <v>2.9990722186562447E-2</v>
      </c>
      <c r="G26" s="101">
        <f ca="1">MAX(Assumptions!F74,MIN(Assumptions!G74,NORMINV(RAND(),Assumptions!D74,Assumptions!E74)))</f>
        <v>17.274761350038325</v>
      </c>
      <c r="H26" s="77">
        <f ca="1">MAX(Assumptions!F75,MIN(Assumptions!G75,NORMINV(RAND(),Assumptions!D75,Assumptions!E75)))</f>
        <v>0.68298994709683392</v>
      </c>
      <c r="I26" s="97">
        <f ca="1">'Historical Financials'!F7*(1+C26)</f>
        <v>1198.9467000694453</v>
      </c>
      <c r="J26" s="97">
        <f t="shared" ca="1" si="0"/>
        <v>1385.382796460498</v>
      </c>
      <c r="K26" s="97">
        <f t="shared" ca="1" si="1"/>
        <v>1600.8096878848251</v>
      </c>
      <c r="L26" s="97">
        <f t="shared" ca="1" si="2"/>
        <v>1849.7354401780167</v>
      </c>
      <c r="M26" s="97">
        <f t="shared" ca="1" si="3"/>
        <v>2137.3691229789288</v>
      </c>
      <c r="N26" s="54">
        <f>Assumptions!E59</f>
        <v>0.25</v>
      </c>
      <c r="O26" s="77">
        <f t="shared" ca="1" si="4"/>
        <v>0.27418074340188703</v>
      </c>
      <c r="P26" s="77">
        <f t="shared" ca="1" si="5"/>
        <v>0.298361486803774</v>
      </c>
      <c r="Q26" s="77">
        <f t="shared" ca="1" si="6"/>
        <v>0.32254223020566097</v>
      </c>
      <c r="R26" s="77">
        <f t="shared" ca="1" si="7"/>
        <v>0.346722973607548</v>
      </c>
      <c r="S26" s="97">
        <f t="shared" ca="1" si="8"/>
        <v>204.71713581308853</v>
      </c>
      <c r="T26" s="97">
        <f t="shared" ca="1" si="9"/>
        <v>259.43051112743331</v>
      </c>
      <c r="U26" s="97">
        <f t="shared" ca="1" si="10"/>
        <v>326.20963023420518</v>
      </c>
      <c r="V26" s="97">
        <f t="shared" ca="1" si="11"/>
        <v>407.48395567410233</v>
      </c>
      <c r="W26" s="97">
        <f t="shared" ca="1" si="12"/>
        <v>506.14676003007941</v>
      </c>
      <c r="X26" s="97">
        <f t="shared" ca="1" si="13"/>
        <v>1314.7427208559616</v>
      </c>
      <c r="Y26" s="97">
        <f t="shared" ca="1" si="14"/>
        <v>10415.579192273688</v>
      </c>
      <c r="Z26" s="97">
        <f t="shared" ca="1" si="15"/>
        <v>12801.893387714947</v>
      </c>
      <c r="AA26" s="97">
        <f ca="1">Assumptions!D40*Y26+(1-Assumptions!D40)*Z26</f>
        <v>11489.420580222253</v>
      </c>
      <c r="AB26" s="97">
        <f t="shared" ca="1" si="16"/>
        <v>7817.9396784107248</v>
      </c>
      <c r="AC26" s="97">
        <f t="shared" ca="1" si="17"/>
        <v>9132.6823992666868</v>
      </c>
      <c r="AD26" s="97">
        <f ca="1">AC26+Assumptions!D47-Assumptions!D48-Assumptions!D49</f>
        <v>10273.182399266687</v>
      </c>
      <c r="AE26" s="73">
        <f ca="1">AD26/Assumptions!D46</f>
        <v>220.92865374767069</v>
      </c>
      <c r="AF26" s="77">
        <f ca="1">AE26/Assumptions!D45-1</f>
        <v>1.1917525173380028</v>
      </c>
      <c r="AH26" s="131">
        <v>340</v>
      </c>
      <c r="AI26" s="132">
        <f ca="1"/>
        <v>2</v>
      </c>
      <c r="AJ26" s="133">
        <f t="shared" ca="1" si="18"/>
        <v>2E-3</v>
      </c>
    </row>
    <row r="27" spans="2:36" x14ac:dyDescent="0.2">
      <c r="B27" s="130">
        <v>16</v>
      </c>
      <c r="C27" s="77">
        <f ca="1">MAX(Assumptions!F70,MIN(Assumptions!G70,NORMINV(RAND(),Assumptions!D70,Assumptions!E70)))</f>
        <v>0.13524734107859657</v>
      </c>
      <c r="D27" s="77">
        <f ca="1">MAX(Assumptions!F71,MIN(Assumptions!G71,NORMINV(RAND(),Assumptions!D71,Assumptions!E71)))</f>
        <v>0.27381439688248543</v>
      </c>
      <c r="E27" s="77">
        <f ca="1">MAX(Assumptions!F72,MIN(Assumptions!G72,NORMINV(RAND(),Assumptions!D72,Assumptions!E72)))</f>
        <v>9.5838406695674561E-2</v>
      </c>
      <c r="F27" s="77">
        <f ca="1">MAX(Assumptions!F73,MIN(Assumptions!G73,NORMINV(RAND(),Assumptions!D73,Assumptions!E73)))</f>
        <v>3.5420594160919409E-2</v>
      </c>
      <c r="G27" s="101">
        <f ca="1">MAX(Assumptions!F74,MIN(Assumptions!G74,NORMINV(RAND(),Assumptions!D74,Assumptions!E74)))</f>
        <v>13.432332175460596</v>
      </c>
      <c r="H27" s="77">
        <f ca="1">MAX(Assumptions!F75,MIN(Assumptions!G75,NORMINV(RAND(),Assumptions!D75,Assumptions!E75)))</f>
        <v>0.58868413820868148</v>
      </c>
      <c r="I27" s="97">
        <f ca="1">'Historical Financials'!F7*(1+C27)</f>
        <v>1177.9326411031518</v>
      </c>
      <c r="J27" s="97">
        <f t="shared" ca="1" si="0"/>
        <v>1337.2448987820419</v>
      </c>
      <c r="K27" s="97">
        <f t="shared" ca="1" si="1"/>
        <v>1518.10371571323</v>
      </c>
      <c r="L27" s="97">
        <f t="shared" ca="1" si="2"/>
        <v>1723.4232067449821</v>
      </c>
      <c r="M27" s="97">
        <f t="shared" ca="1" si="3"/>
        <v>1956.5116130103893</v>
      </c>
      <c r="N27" s="54">
        <f>Assumptions!E59</f>
        <v>0.25</v>
      </c>
      <c r="O27" s="77">
        <f t="shared" ca="1" si="4"/>
        <v>0.25595359922062133</v>
      </c>
      <c r="P27" s="77">
        <f t="shared" ca="1" si="5"/>
        <v>0.26190719844124272</v>
      </c>
      <c r="Q27" s="77">
        <f t="shared" ca="1" si="6"/>
        <v>0.2678607976618641</v>
      </c>
      <c r="R27" s="77">
        <f t="shared" ca="1" si="7"/>
        <v>0.27381439688248543</v>
      </c>
      <c r="S27" s="97">
        <f t="shared" ca="1" si="8"/>
        <v>173.35756542392124</v>
      </c>
      <c r="T27" s="97">
        <f t="shared" ca="1" si="9"/>
        <v>201.49047698516603</v>
      </c>
      <c r="U27" s="97">
        <f t="shared" ca="1" si="10"/>
        <v>234.06216210112578</v>
      </c>
      <c r="V27" s="97">
        <f t="shared" ca="1" si="11"/>
        <v>271.75868260467678</v>
      </c>
      <c r="W27" s="97">
        <f t="shared" ca="1" si="12"/>
        <v>315.3704830559505</v>
      </c>
      <c r="X27" s="97">
        <f t="shared" ca="1" si="13"/>
        <v>891.86739383974316</v>
      </c>
      <c r="Y27" s="97">
        <f t="shared" ca="1" si="14"/>
        <v>5404.7155838150666</v>
      </c>
      <c r="Z27" s="97">
        <f t="shared" ca="1" si="15"/>
        <v>7195.9830608538086</v>
      </c>
      <c r="AA27" s="97">
        <f ca="1">Assumptions!D40*Y27+(1-Assumptions!D40)*Z27</f>
        <v>6210.7859484825003</v>
      </c>
      <c r="AB27" s="97">
        <f t="shared" ca="1" si="16"/>
        <v>3930.193876640767</v>
      </c>
      <c r="AC27" s="97">
        <f t="shared" ca="1" si="17"/>
        <v>4822.0612704805098</v>
      </c>
      <c r="AD27" s="97">
        <f ca="1">AC27+Assumptions!D47-Assumptions!D48-Assumptions!D49</f>
        <v>5962.5612704805098</v>
      </c>
      <c r="AE27" s="73">
        <f ca="1">AD27/Assumptions!D46</f>
        <v>128.22712409635506</v>
      </c>
      <c r="AF27" s="77">
        <f ca="1">AE27/Assumptions!D45-1</f>
        <v>0.27209448508288747</v>
      </c>
      <c r="AH27" s="134" t="s">
        <v>267</v>
      </c>
      <c r="AI27" s="132">
        <f ca="1"/>
        <v>4</v>
      </c>
      <c r="AJ27" s="133">
        <f t="shared" ca="1" si="18"/>
        <v>4.0000000000000001E-3</v>
      </c>
    </row>
    <row r="28" spans="2:36" x14ac:dyDescent="0.2">
      <c r="B28" s="130">
        <v>17</v>
      </c>
      <c r="C28" s="77">
        <f ca="1">MAX(Assumptions!F70,MIN(Assumptions!G70,NORMINV(RAND(),Assumptions!D70,Assumptions!E70)))</f>
        <v>0.1082312361635494</v>
      </c>
      <c r="D28" s="77">
        <f ca="1">MAX(Assumptions!F71,MIN(Assumptions!G71,NORMINV(RAND(),Assumptions!D71,Assumptions!E71)))</f>
        <v>0.22857557439545587</v>
      </c>
      <c r="E28" s="77">
        <f ca="1">MAX(Assumptions!F72,MIN(Assumptions!G72,NORMINV(RAND(),Assumptions!D72,Assumptions!E72)))</f>
        <v>0.11254959576400755</v>
      </c>
      <c r="F28" s="77">
        <f ca="1">MAX(Assumptions!F73,MIN(Assumptions!G73,NORMINV(RAND(),Assumptions!D73,Assumptions!E73)))</f>
        <v>2.7306975954586348E-2</v>
      </c>
      <c r="G28" s="101">
        <f ca="1">MAX(Assumptions!F74,MIN(Assumptions!G74,NORMINV(RAND(),Assumptions!D74,Assumptions!E74)))</f>
        <v>18.537360630105596</v>
      </c>
      <c r="H28" s="77">
        <f ca="1">MAX(Assumptions!F75,MIN(Assumptions!G75,NORMINV(RAND(),Assumptions!D75,Assumptions!E75)))</f>
        <v>0.64260193165416646</v>
      </c>
      <c r="I28" s="97">
        <f ca="1">'Historical Financials'!F7*(1+C28)</f>
        <v>1149.9007306432986</v>
      </c>
      <c r="J28" s="97">
        <f t="shared" ca="1" si="0"/>
        <v>1274.3559081861915</v>
      </c>
      <c r="K28" s="97">
        <f t="shared" ca="1" si="1"/>
        <v>1412.2810234415056</v>
      </c>
      <c r="L28" s="97">
        <f t="shared" ca="1" si="2"/>
        <v>1565.1339444189023</v>
      </c>
      <c r="M28" s="97">
        <f t="shared" ca="1" si="3"/>
        <v>1734.530325984892</v>
      </c>
      <c r="N28" s="54">
        <f>Assumptions!E59</f>
        <v>0.25</v>
      </c>
      <c r="O28" s="77">
        <f t="shared" ca="1" si="4"/>
        <v>0.24464389359886396</v>
      </c>
      <c r="P28" s="77">
        <f t="shared" ca="1" si="5"/>
        <v>0.23928778719772792</v>
      </c>
      <c r="Q28" s="77">
        <f t="shared" ca="1" si="6"/>
        <v>0.23393168079659191</v>
      </c>
      <c r="R28" s="77">
        <f t="shared" ca="1" si="7"/>
        <v>0.22857557439545587</v>
      </c>
      <c r="S28" s="97">
        <f t="shared" ca="1" si="8"/>
        <v>184.73210768048025</v>
      </c>
      <c r="T28" s="97">
        <f t="shared" ca="1" si="9"/>
        <v>200.33975741020521</v>
      </c>
      <c r="U28" s="97">
        <f t="shared" ca="1" si="10"/>
        <v>217.16192558932596</v>
      </c>
      <c r="V28" s="97">
        <f t="shared" ca="1" si="11"/>
        <v>235.27868186763672</v>
      </c>
      <c r="W28" s="97">
        <f t="shared" ca="1" si="12"/>
        <v>254.77320109958345</v>
      </c>
      <c r="X28" s="97">
        <f t="shared" ca="1" si="13"/>
        <v>788.63803773307802</v>
      </c>
      <c r="Y28" s="97">
        <f t="shared" ca="1" si="14"/>
        <v>3070.4158009343082</v>
      </c>
      <c r="Z28" s="97">
        <f t="shared" ca="1" si="15"/>
        <v>7349.5308293145745</v>
      </c>
      <c r="AA28" s="97">
        <f ca="1">Assumptions!D40*Y28+(1-Assumptions!D40)*Z28</f>
        <v>4996.0175637054281</v>
      </c>
      <c r="AB28" s="97">
        <f t="shared" ca="1" si="16"/>
        <v>2931.0758360597451</v>
      </c>
      <c r="AC28" s="97">
        <f t="shared" ca="1" si="17"/>
        <v>3719.7138737928231</v>
      </c>
      <c r="AD28" s="97">
        <f ca="1">AC28+Assumptions!D47-Assumptions!D48-Assumptions!D49</f>
        <v>4860.2138737928235</v>
      </c>
      <c r="AE28" s="73">
        <f ca="1">AD28/Assumptions!D46</f>
        <v>104.52072846866287</v>
      </c>
      <c r="AF28" s="77">
        <f ca="1">AE28/Assumptions!D45-1</f>
        <v>3.6911988776417326E-2</v>
      </c>
    </row>
    <row r="29" spans="2:36" x14ac:dyDescent="0.2">
      <c r="B29" s="130">
        <v>18</v>
      </c>
      <c r="C29" s="77">
        <f ca="1">MAX(Assumptions!F70,MIN(Assumptions!G70,NORMINV(RAND(),Assumptions!D70,Assumptions!E70)))</f>
        <v>0.17644286296089629</v>
      </c>
      <c r="D29" s="77">
        <f ca="1">MAX(Assumptions!F71,MIN(Assumptions!G71,NORMINV(RAND(),Assumptions!D71,Assumptions!E71)))</f>
        <v>0.30294056939649244</v>
      </c>
      <c r="E29" s="77">
        <f ca="1">MAX(Assumptions!F72,MIN(Assumptions!G72,NORMINV(RAND(),Assumptions!D72,Assumptions!E72)))</f>
        <v>8.1326211062507772E-2</v>
      </c>
      <c r="F29" s="77">
        <f ca="1">MAX(Assumptions!F73,MIN(Assumptions!G73,NORMINV(RAND(),Assumptions!D73,Assumptions!E73)))</f>
        <v>2.6749360313531475E-2</v>
      </c>
      <c r="G29" s="101">
        <f ca="1">MAX(Assumptions!F74,MIN(Assumptions!G74,NORMINV(RAND(),Assumptions!D74,Assumptions!E74)))</f>
        <v>15.151507078993927</v>
      </c>
      <c r="H29" s="77">
        <f ca="1">MAX(Assumptions!F75,MIN(Assumptions!G75,NORMINV(RAND(),Assumptions!D75,Assumptions!E75)))</f>
        <v>0.596715309002951</v>
      </c>
      <c r="I29" s="97">
        <f ca="1">'Historical Financials'!F7*(1+C29)</f>
        <v>1220.6771146082258</v>
      </c>
      <c r="J29" s="97">
        <f t="shared" ca="1" si="0"/>
        <v>1436.0568794605472</v>
      </c>
      <c r="K29" s="97">
        <f t="shared" ca="1" si="1"/>
        <v>1689.4388666472569</v>
      </c>
      <c r="L29" s="97">
        <f t="shared" ca="1" si="2"/>
        <v>1987.5282970759108</v>
      </c>
      <c r="M29" s="97">
        <f t="shared" ca="1" si="3"/>
        <v>2338.2134800277795</v>
      </c>
      <c r="N29" s="54">
        <f>Assumptions!E59</f>
        <v>0.25</v>
      </c>
      <c r="O29" s="77">
        <f t="shared" ca="1" si="4"/>
        <v>0.2632351423491231</v>
      </c>
      <c r="P29" s="77">
        <f t="shared" ca="1" si="5"/>
        <v>0.27647028469824619</v>
      </c>
      <c r="Q29" s="77">
        <f t="shared" ca="1" si="6"/>
        <v>0.28970542704736935</v>
      </c>
      <c r="R29" s="77">
        <f t="shared" ca="1" si="7"/>
        <v>0.30294056939649244</v>
      </c>
      <c r="S29" s="97">
        <f t="shared" ca="1" si="8"/>
        <v>182.09918040906953</v>
      </c>
      <c r="T29" s="97">
        <f t="shared" ca="1" si="9"/>
        <v>225.57070126840492</v>
      </c>
      <c r="U29" s="97">
        <f t="shared" ca="1" si="10"/>
        <v>278.71357436234541</v>
      </c>
      <c r="V29" s="97">
        <f t="shared" ca="1" si="11"/>
        <v>343.5873228106334</v>
      </c>
      <c r="W29" s="97">
        <f t="shared" ca="1" si="12"/>
        <v>422.67715669507811</v>
      </c>
      <c r="X29" s="97">
        <f t="shared" ca="1" si="13"/>
        <v>1118.9762145767052</v>
      </c>
      <c r="Y29" s="97">
        <f t="shared" ca="1" si="14"/>
        <v>7951.7871460172892</v>
      </c>
      <c r="Z29" s="97">
        <f t="shared" ca="1" si="15"/>
        <v>10732.414327521183</v>
      </c>
      <c r="AA29" s="97">
        <f ca="1">Assumptions!D40*Y29+(1-Assumptions!D40)*Z29</f>
        <v>9203.0693776940407</v>
      </c>
      <c r="AB29" s="97">
        <f t="shared" ca="1" si="16"/>
        <v>6225.1388755373109</v>
      </c>
      <c r="AC29" s="97">
        <f t="shared" ca="1" si="17"/>
        <v>7344.1150901140163</v>
      </c>
      <c r="AD29" s="97">
        <f ca="1">AC29+Assumptions!D47-Assumptions!D48-Assumptions!D49</f>
        <v>8484.6150901140172</v>
      </c>
      <c r="AE29" s="73">
        <f ca="1">AD29/Assumptions!D46</f>
        <v>182.46484064761327</v>
      </c>
      <c r="AF29" s="77">
        <f ca="1">AE29/Assumptions!D45-1</f>
        <v>0.81016706991679843</v>
      </c>
    </row>
    <row r="30" spans="2:36" x14ac:dyDescent="0.2">
      <c r="B30" s="130">
        <v>19</v>
      </c>
      <c r="C30" s="77">
        <f ca="1">MAX(Assumptions!F70,MIN(Assumptions!G70,NORMINV(RAND(),Assumptions!D70,Assumptions!E70)))</f>
        <v>0.11896143027987473</v>
      </c>
      <c r="D30" s="77">
        <f ca="1">MAX(Assumptions!F71,MIN(Assumptions!G71,NORMINV(RAND(),Assumptions!D71,Assumptions!E71)))</f>
        <v>0.29704995243054649</v>
      </c>
      <c r="E30" s="77">
        <f ca="1">MAX(Assumptions!F72,MIN(Assumptions!G72,NORMINV(RAND(),Assumptions!D72,Assumptions!E72)))</f>
        <v>0.10636133735774561</v>
      </c>
      <c r="F30" s="77">
        <f ca="1">MAX(Assumptions!F73,MIN(Assumptions!G73,NORMINV(RAND(),Assumptions!D73,Assumptions!E73)))</f>
        <v>3.0687154578517645E-2</v>
      </c>
      <c r="G30" s="101">
        <f ca="1">MAX(Assumptions!F74,MIN(Assumptions!G74,NORMINV(RAND(),Assumptions!D74,Assumptions!E74)))</f>
        <v>19.504772280942646</v>
      </c>
      <c r="H30" s="77">
        <f ca="1">MAX(Assumptions!F75,MIN(Assumptions!G75,NORMINV(RAND(),Assumptions!D75,Assumptions!E75)))</f>
        <v>0.58960505716414824</v>
      </c>
      <c r="I30" s="97">
        <f ca="1">'Historical Financials'!F7*(1+C30)</f>
        <v>1161.0343800583978</v>
      </c>
      <c r="J30" s="97">
        <f t="shared" ca="1" si="0"/>
        <v>1299.1526905142525</v>
      </c>
      <c r="K30" s="97">
        <f t="shared" ca="1" si="1"/>
        <v>1453.7017527297755</v>
      </c>
      <c r="L30" s="97">
        <f t="shared" ca="1" si="2"/>
        <v>1626.6361924348705</v>
      </c>
      <c r="M30" s="97">
        <f t="shared" ca="1" si="3"/>
        <v>1820.1431604319323</v>
      </c>
      <c r="N30" s="54">
        <f>Assumptions!E59</f>
        <v>0.25</v>
      </c>
      <c r="O30" s="77">
        <f t="shared" ca="1" si="4"/>
        <v>0.26176248810763664</v>
      </c>
      <c r="P30" s="77">
        <f t="shared" ca="1" si="5"/>
        <v>0.27352497621527327</v>
      </c>
      <c r="Q30" s="77">
        <f t="shared" ca="1" si="6"/>
        <v>0.28528746432290986</v>
      </c>
      <c r="R30" s="77">
        <f t="shared" ca="1" si="7"/>
        <v>0.29704995243054649</v>
      </c>
      <c r="S30" s="97">
        <f t="shared" ca="1" si="8"/>
        <v>171.13793550596827</v>
      </c>
      <c r="T30" s="97">
        <f t="shared" ca="1" si="9"/>
        <v>200.50666202414041</v>
      </c>
      <c r="U30" s="97">
        <f t="shared" ca="1" si="10"/>
        <v>234.44096638388578</v>
      </c>
      <c r="V30" s="97">
        <f t="shared" ca="1" si="11"/>
        <v>273.61148293843399</v>
      </c>
      <c r="W30" s="97">
        <f t="shared" ca="1" si="12"/>
        <v>318.78379404026668</v>
      </c>
      <c r="X30" s="97">
        <f t="shared" ca="1" si="13"/>
        <v>866.54474141641924</v>
      </c>
      <c r="Y30" s="97">
        <f t="shared" ca="1" si="14"/>
        <v>4341.8554325676296</v>
      </c>
      <c r="Z30" s="97">
        <f t="shared" ca="1" si="15"/>
        <v>10545.712310400457</v>
      </c>
      <c r="AA30" s="97">
        <f ca="1">Assumptions!D40*Y30+(1-Assumptions!D40)*Z30</f>
        <v>7133.5910275924016</v>
      </c>
      <c r="AB30" s="97">
        <f t="shared" ca="1" si="16"/>
        <v>4303.5143388060051</v>
      </c>
      <c r="AC30" s="97">
        <f t="shared" ca="1" si="17"/>
        <v>5170.0590802224242</v>
      </c>
      <c r="AD30" s="97">
        <f ca="1">AC30+Assumptions!D47-Assumptions!D48-Assumptions!D49</f>
        <v>6310.5590802224242</v>
      </c>
      <c r="AE30" s="73">
        <f ca="1">AD30/Assumptions!D46</f>
        <v>135.71094796177258</v>
      </c>
      <c r="AF30" s="77">
        <f ca="1">AE30/Assumptions!D45-1</f>
        <v>0.34633876946202946</v>
      </c>
    </row>
    <row r="31" spans="2:36" x14ac:dyDescent="0.2">
      <c r="B31" s="130">
        <v>20</v>
      </c>
      <c r="C31" s="77">
        <f ca="1">MAX(Assumptions!F70,MIN(Assumptions!G70,NORMINV(RAND(),Assumptions!D70,Assumptions!E70)))</f>
        <v>0.15933914273521019</v>
      </c>
      <c r="D31" s="77">
        <f ca="1">MAX(Assumptions!F71,MIN(Assumptions!G71,NORMINV(RAND(),Assumptions!D71,Assumptions!E71)))</f>
        <v>0.27656504663250048</v>
      </c>
      <c r="E31" s="77">
        <f ca="1">MAX(Assumptions!F72,MIN(Assumptions!G72,NORMINV(RAND(),Assumptions!D72,Assumptions!E72)))</f>
        <v>8.4379448319541833E-2</v>
      </c>
      <c r="F31" s="77">
        <f ca="1">MAX(Assumptions!F73,MIN(Assumptions!G73,NORMINV(RAND(),Assumptions!D73,Assumptions!E73)))</f>
        <v>4.5848726759404823E-2</v>
      </c>
      <c r="G31" s="101">
        <f ca="1">MAX(Assumptions!F74,MIN(Assumptions!G74,NORMINV(RAND(),Assumptions!D74,Assumptions!E74)))</f>
        <v>18.026951997029659</v>
      </c>
      <c r="H31" s="77">
        <f ca="1">MAX(Assumptions!F75,MIN(Assumptions!G75,NORMINV(RAND(),Assumptions!D75,Assumptions!E75)))</f>
        <v>0.56055376770502385</v>
      </c>
      <c r="I31" s="97">
        <f ca="1">'Historical Financials'!F7*(1+C31)</f>
        <v>1202.930294502054</v>
      </c>
      <c r="J31" s="97">
        <f t="shared" ca="1" si="0"/>
        <v>1394.6041763982253</v>
      </c>
      <c r="K31" s="97">
        <f t="shared" ca="1" si="1"/>
        <v>1616.8192103204624</v>
      </c>
      <c r="L31" s="97">
        <f t="shared" ca="1" si="2"/>
        <v>1874.4417972507445</v>
      </c>
      <c r="M31" s="97">
        <f t="shared" ca="1" si="3"/>
        <v>2173.113746331725</v>
      </c>
      <c r="N31" s="54">
        <f>Assumptions!E59</f>
        <v>0.25</v>
      </c>
      <c r="O31" s="77">
        <f t="shared" ca="1" si="4"/>
        <v>0.25664126165812512</v>
      </c>
      <c r="P31" s="77">
        <f t="shared" ca="1" si="5"/>
        <v>0.26328252331625024</v>
      </c>
      <c r="Q31" s="77">
        <f t="shared" ca="1" si="6"/>
        <v>0.26992378497437536</v>
      </c>
      <c r="R31" s="77">
        <f t="shared" ca="1" si="7"/>
        <v>0.27656504663250048</v>
      </c>
      <c r="S31" s="97">
        <f t="shared" ca="1" si="8"/>
        <v>168.5767772174101</v>
      </c>
      <c r="T31" s="97">
        <f t="shared" ca="1" si="9"/>
        <v>200.62946683989216</v>
      </c>
      <c r="U31" s="97">
        <f t="shared" ca="1" si="10"/>
        <v>238.61666317641661</v>
      </c>
      <c r="V31" s="97">
        <f t="shared" ca="1" si="11"/>
        <v>283.61578011983966</v>
      </c>
      <c r="W31" s="97">
        <f t="shared" ca="1" si="12"/>
        <v>336.89690900726481</v>
      </c>
      <c r="X31" s="97">
        <f t="shared" ca="1" si="13"/>
        <v>943.02818967716814</v>
      </c>
      <c r="Y31" s="97">
        <f t="shared" ca="1" si="14"/>
        <v>9144.4745664704351</v>
      </c>
      <c r="Z31" s="97">
        <f t="shared" ca="1" si="15"/>
        <v>10834.32982974347</v>
      </c>
      <c r="AA31" s="97">
        <f ca="1">Assumptions!D40*Y31+(1-Assumptions!D40)*Z31</f>
        <v>9904.9094349432999</v>
      </c>
      <c r="AB31" s="97">
        <f t="shared" ca="1" si="16"/>
        <v>6606.0844124407276</v>
      </c>
      <c r="AC31" s="97">
        <f t="shared" ca="1" si="17"/>
        <v>7549.1126021178961</v>
      </c>
      <c r="AD31" s="97">
        <f ca="1">AC31+Assumptions!D47-Assumptions!D48-Assumptions!D49</f>
        <v>8689.612602117897</v>
      </c>
      <c r="AE31" s="73">
        <f ca="1">AD31/Assumptions!D46</f>
        <v>186.87338929285801</v>
      </c>
      <c r="AF31" s="77">
        <f ca="1">AE31/Assumptions!D45-1</f>
        <v>0.85390267155613109</v>
      </c>
    </row>
    <row r="32" spans="2:36" x14ac:dyDescent="0.2">
      <c r="B32" s="130">
        <v>21</v>
      </c>
      <c r="C32" s="77">
        <f ca="1">MAX(Assumptions!F70,MIN(Assumptions!G70,NORMINV(RAND(),Assumptions!D70,Assumptions!E70)))</f>
        <v>0.14335978851008094</v>
      </c>
      <c r="D32" s="77">
        <f ca="1">MAX(Assumptions!F71,MIN(Assumptions!G71,NORMINV(RAND(),Assumptions!D71,Assumptions!E71)))</f>
        <v>0.31541109761316244</v>
      </c>
      <c r="E32" s="77">
        <f ca="1">MAX(Assumptions!F72,MIN(Assumptions!G72,NORMINV(RAND(),Assumptions!D72,Assumptions!E72)))</f>
        <v>8.9471983526338117E-2</v>
      </c>
      <c r="F32" s="77">
        <f ca="1">MAX(Assumptions!F73,MIN(Assumptions!G73,NORMINV(RAND(),Assumptions!D73,Assumptions!E73)))</f>
        <v>3.7671094269762562E-2</v>
      </c>
      <c r="G32" s="101">
        <f ca="1">MAX(Assumptions!F74,MIN(Assumptions!G74,NORMINV(RAND(),Assumptions!D74,Assumptions!E74)))</f>
        <v>18.192580149577928</v>
      </c>
      <c r="H32" s="77">
        <f ca="1">MAX(Assumptions!F75,MIN(Assumptions!G75,NORMINV(RAND(),Assumptions!D75,Assumptions!E75)))</f>
        <v>0.6379046489112703</v>
      </c>
      <c r="I32" s="97">
        <f ca="1">'Historical Financials'!F7*(1+C32)</f>
        <v>1186.3501165580599</v>
      </c>
      <c r="J32" s="97">
        <f t="shared" ca="1" si="0"/>
        <v>1356.4250183667334</v>
      </c>
      <c r="K32" s="97">
        <f t="shared" ca="1" si="1"/>
        <v>1550.881822129571</v>
      </c>
      <c r="L32" s="97">
        <f t="shared" ca="1" si="2"/>
        <v>1773.2159121541954</v>
      </c>
      <c r="M32" s="97">
        <f t="shared" ca="1" si="3"/>
        <v>2027.4237703033311</v>
      </c>
      <c r="N32" s="54">
        <f>Assumptions!E59</f>
        <v>0.25</v>
      </c>
      <c r="O32" s="77">
        <f t="shared" ca="1" si="4"/>
        <v>0.26635277440329064</v>
      </c>
      <c r="P32" s="77">
        <f t="shared" ca="1" si="5"/>
        <v>0.28270554880658122</v>
      </c>
      <c r="Q32" s="77">
        <f t="shared" ca="1" si="6"/>
        <v>0.2990583232098718</v>
      </c>
      <c r="R32" s="77">
        <f t="shared" ca="1" si="7"/>
        <v>0.31541109761316244</v>
      </c>
      <c r="S32" s="97">
        <f t="shared" ca="1" si="8"/>
        <v>189.19456364720344</v>
      </c>
      <c r="T32" s="97">
        <f t="shared" ca="1" si="9"/>
        <v>230.46701852701531</v>
      </c>
      <c r="U32" s="97">
        <f t="shared" ca="1" si="10"/>
        <v>279.68476206108539</v>
      </c>
      <c r="V32" s="97">
        <f t="shared" ca="1" si="11"/>
        <v>338.27763136365741</v>
      </c>
      <c r="W32" s="97">
        <f t="shared" ca="1" si="12"/>
        <v>407.92213403904748</v>
      </c>
      <c r="X32" s="97">
        <f t="shared" ca="1" si="13"/>
        <v>1089.9805803660588</v>
      </c>
      <c r="Y32" s="97">
        <f t="shared" ca="1" si="14"/>
        <v>8171.4621752641688</v>
      </c>
      <c r="Z32" s="97">
        <f t="shared" ca="1" si="15"/>
        <v>11633.644826006735</v>
      </c>
      <c r="AA32" s="97">
        <f ca="1">Assumptions!D40*Y32+(1-Assumptions!D40)*Z32</f>
        <v>9729.444368098324</v>
      </c>
      <c r="AB32" s="97">
        <f t="shared" ca="1" si="16"/>
        <v>6338.8095906688031</v>
      </c>
      <c r="AC32" s="97">
        <f t="shared" ca="1" si="17"/>
        <v>7428.7901710348615</v>
      </c>
      <c r="AD32" s="97">
        <f ca="1">AC32+Assumptions!D47-Assumptions!D48-Assumptions!D49</f>
        <v>8569.2901710348615</v>
      </c>
      <c r="AE32" s="73">
        <f ca="1">AD32/Assumptions!D46</f>
        <v>184.28581012978196</v>
      </c>
      <c r="AF32" s="77">
        <f ca="1">AE32/Assumptions!D45-1</f>
        <v>0.82823224335101164</v>
      </c>
    </row>
    <row r="33" spans="2:32" x14ac:dyDescent="0.2">
      <c r="B33" s="130">
        <v>22</v>
      </c>
      <c r="C33" s="77">
        <f ca="1">MAX(Assumptions!F70,MIN(Assumptions!G70,NORMINV(RAND(),Assumptions!D70,Assumptions!E70)))</f>
        <v>0.15296245410805848</v>
      </c>
      <c r="D33" s="77">
        <f ca="1">MAX(Assumptions!F71,MIN(Assumptions!G71,NORMINV(RAND(),Assumptions!D71,Assumptions!E71)))</f>
        <v>0.25992498661784769</v>
      </c>
      <c r="E33" s="77">
        <f ca="1">MAX(Assumptions!F72,MIN(Assumptions!G72,NORMINV(RAND(),Assumptions!D72,Assumptions!E72)))</f>
        <v>6.500341615347438E-2</v>
      </c>
      <c r="F33" s="77">
        <f ca="1">MAX(Assumptions!F73,MIN(Assumptions!G73,NORMINV(RAND(),Assumptions!D73,Assumptions!E73)))</f>
        <v>3.198879718840289E-2</v>
      </c>
      <c r="G33" s="101">
        <f ca="1">MAX(Assumptions!F74,MIN(Assumptions!G74,NORMINV(RAND(),Assumptions!D74,Assumptions!E74)))</f>
        <v>13.545464988280388</v>
      </c>
      <c r="H33" s="77">
        <f ca="1">MAX(Assumptions!F75,MIN(Assumptions!G75,NORMINV(RAND(),Assumptions!D75,Assumptions!E75)))</f>
        <v>0.58122449940073329</v>
      </c>
      <c r="I33" s="97">
        <f ca="1">'Historical Financials'!F7*(1+C33)</f>
        <v>1196.3138423825214</v>
      </c>
      <c r="J33" s="97">
        <f t="shared" ca="1" si="0"/>
        <v>1379.304943596793</v>
      </c>
      <c r="K33" s="97">
        <f t="shared" ca="1" si="1"/>
        <v>1590.2868127327358</v>
      </c>
      <c r="L33" s="97">
        <f t="shared" ca="1" si="2"/>
        <v>1833.5409863440177</v>
      </c>
      <c r="M33" s="97">
        <f t="shared" ca="1" si="3"/>
        <v>2114.0039153229091</v>
      </c>
      <c r="N33" s="54">
        <f>Assumptions!E59</f>
        <v>0.25</v>
      </c>
      <c r="O33" s="77">
        <f t="shared" ca="1" si="4"/>
        <v>0.25248124665446192</v>
      </c>
      <c r="P33" s="77">
        <f t="shared" ca="1" si="5"/>
        <v>0.25496249330892384</v>
      </c>
      <c r="Q33" s="77">
        <f t="shared" ca="1" si="6"/>
        <v>0.25744373996338576</v>
      </c>
      <c r="R33" s="77">
        <f t="shared" ca="1" si="7"/>
        <v>0.25992498661784769</v>
      </c>
      <c r="S33" s="97">
        <f t="shared" ca="1" si="8"/>
        <v>173.8317285412372</v>
      </c>
      <c r="T33" s="97">
        <f t="shared" ca="1" si="9"/>
        <v>202.41063661286216</v>
      </c>
      <c r="U33" s="97">
        <f t="shared" ca="1" si="10"/>
        <v>235.66531449493701</v>
      </c>
      <c r="V33" s="97">
        <f t="shared" ca="1" si="11"/>
        <v>274.35752128252898</v>
      </c>
      <c r="W33" s="97">
        <f t="shared" ca="1" si="12"/>
        <v>319.37265576998243</v>
      </c>
      <c r="X33" s="97">
        <f t="shared" ca="1" si="13"/>
        <v>983.13321056382972</v>
      </c>
      <c r="Y33" s="97">
        <f t="shared" ca="1" si="14"/>
        <v>9983.1230289716714</v>
      </c>
      <c r="Z33" s="97">
        <f t="shared" ca="1" si="15"/>
        <v>7442.995144572812</v>
      </c>
      <c r="AA33" s="97">
        <f ca="1">Assumptions!D40*Y33+(1-Assumptions!D40)*Z33</f>
        <v>8840.0654809921853</v>
      </c>
      <c r="AB33" s="97">
        <f t="shared" ca="1" si="16"/>
        <v>6452.090907067196</v>
      </c>
      <c r="AC33" s="97">
        <f t="shared" ca="1" si="17"/>
        <v>7435.2241176310254</v>
      </c>
      <c r="AD33" s="97">
        <f ca="1">AC33+Assumptions!D47-Assumptions!D48-Assumptions!D49</f>
        <v>8575.7241176310254</v>
      </c>
      <c r="AE33" s="73">
        <f ca="1">AD33/Assumptions!D46</f>
        <v>184.42417457271023</v>
      </c>
      <c r="AF33" s="77">
        <f ca="1">AE33/Assumptions!D45-1</f>
        <v>0.82960490647529994</v>
      </c>
    </row>
    <row r="34" spans="2:32" x14ac:dyDescent="0.2">
      <c r="B34" s="130">
        <v>23</v>
      </c>
      <c r="C34" s="77">
        <f ca="1">MAX(Assumptions!F70,MIN(Assumptions!G70,NORMINV(RAND(),Assumptions!D70,Assumptions!E70)))</f>
        <v>0.12133565859982026</v>
      </c>
      <c r="D34" s="77">
        <f ca="1">MAX(Assumptions!F71,MIN(Assumptions!G71,NORMINV(RAND(),Assumptions!D71,Assumptions!E71)))</f>
        <v>0.30912531897306139</v>
      </c>
      <c r="E34" s="77">
        <f ca="1">MAX(Assumptions!F72,MIN(Assumptions!G72,NORMINV(RAND(),Assumptions!D72,Assumptions!E72)))</f>
        <v>7.135625535603124E-2</v>
      </c>
      <c r="F34" s="77">
        <f ca="1">MAX(Assumptions!F73,MIN(Assumptions!G73,NORMINV(RAND(),Assumptions!D73,Assumptions!E73)))</f>
        <v>4.9500306254071702E-2</v>
      </c>
      <c r="G34" s="101">
        <f ca="1">MAX(Assumptions!F74,MIN(Assumptions!G74,NORMINV(RAND(),Assumptions!D74,Assumptions!E74)))</f>
        <v>12.799856133127143</v>
      </c>
      <c r="H34" s="77">
        <f ca="1">MAX(Assumptions!F75,MIN(Assumptions!G75,NORMINV(RAND(),Assumptions!D75,Assumptions!E75)))</f>
        <v>0.56738208730163409</v>
      </c>
      <c r="I34" s="97">
        <f ca="1">'Historical Financials'!F7*(1+C34)</f>
        <v>1163.4978793631733</v>
      </c>
      <c r="J34" s="97">
        <f t="shared" ca="1" si="0"/>
        <v>1304.6716608351981</v>
      </c>
      <c r="K34" s="97">
        <f t="shared" ca="1" si="1"/>
        <v>1462.9748560591581</v>
      </c>
      <c r="L34" s="97">
        <f t="shared" ca="1" si="2"/>
        <v>1640.4858737340733</v>
      </c>
      <c r="M34" s="97">
        <f t="shared" ca="1" si="3"/>
        <v>1839.5353076472986</v>
      </c>
      <c r="N34" s="54">
        <f>Assumptions!E59</f>
        <v>0.25</v>
      </c>
      <c r="O34" s="77">
        <f t="shared" ca="1" si="4"/>
        <v>0.26478132974326535</v>
      </c>
      <c r="P34" s="77">
        <f t="shared" ca="1" si="5"/>
        <v>0.2795626594865307</v>
      </c>
      <c r="Q34" s="77">
        <f t="shared" ca="1" si="6"/>
        <v>0.29434398922979604</v>
      </c>
      <c r="R34" s="77">
        <f t="shared" ca="1" si="7"/>
        <v>0.30912531897306139</v>
      </c>
      <c r="S34" s="97">
        <f t="shared" ca="1" si="8"/>
        <v>165.03696384102554</v>
      </c>
      <c r="T34" s="97">
        <f t="shared" ca="1" si="9"/>
        <v>196.00367242077556</v>
      </c>
      <c r="U34" s="97">
        <f t="shared" ca="1" si="10"/>
        <v>232.05538232870438</v>
      </c>
      <c r="V34" s="97">
        <f t="shared" ca="1" si="11"/>
        <v>273.97017505927579</v>
      </c>
      <c r="W34" s="97">
        <f t="shared" ca="1" si="12"/>
        <v>322.64008703923656</v>
      </c>
      <c r="X34" s="97">
        <f t="shared" ca="1" si="13"/>
        <v>950.05648243102962</v>
      </c>
      <c r="Y34" s="97">
        <f t="shared" ca="1" si="14"/>
        <v>15492.846756637089</v>
      </c>
      <c r="Z34" s="97">
        <f t="shared" ca="1" si="15"/>
        <v>7278.5990063982645</v>
      </c>
      <c r="AA34" s="97">
        <f ca="1">Assumptions!D40*Y34+(1-Assumptions!D40)*Z34</f>
        <v>11796.435269029618</v>
      </c>
      <c r="AB34" s="97">
        <f t="shared" ca="1" si="16"/>
        <v>8357.5934343158915</v>
      </c>
      <c r="AC34" s="97">
        <f t="shared" ca="1" si="17"/>
        <v>9307.649916746921</v>
      </c>
      <c r="AD34" s="97">
        <f ca="1">AC34+Assumptions!D47-Assumptions!D48-Assumptions!D49</f>
        <v>10448.149916746921</v>
      </c>
      <c r="AE34" s="73">
        <f ca="1">AD34/Assumptions!D46</f>
        <v>224.69139605907358</v>
      </c>
      <c r="AF34" s="77">
        <f ca="1">AE34/Assumptions!D45-1</f>
        <v>1.2290813101098572</v>
      </c>
    </row>
    <row r="35" spans="2:32" x14ac:dyDescent="0.2">
      <c r="B35" s="130">
        <v>24</v>
      </c>
      <c r="C35" s="77">
        <f ca="1">MAX(Assumptions!F70,MIN(Assumptions!G70,NORMINV(RAND(),Assumptions!D70,Assumptions!E70)))</f>
        <v>0.10428684711637345</v>
      </c>
      <c r="D35" s="77">
        <f ca="1">MAX(Assumptions!F71,MIN(Assumptions!G71,NORMINV(RAND(),Assumptions!D71,Assumptions!E71)))</f>
        <v>0.23726479871231537</v>
      </c>
      <c r="E35" s="77">
        <f ca="1">MAX(Assumptions!F72,MIN(Assumptions!G72,NORMINV(RAND(),Assumptions!D72,Assumptions!E72)))</f>
        <v>9.4649281378533942E-2</v>
      </c>
      <c r="F35" s="77">
        <f ca="1">MAX(Assumptions!F73,MIN(Assumptions!G73,NORMINV(RAND(),Assumptions!D73,Assumptions!E73)))</f>
        <v>3.303882550018819E-2</v>
      </c>
      <c r="G35" s="101">
        <f ca="1">MAX(Assumptions!F74,MIN(Assumptions!G74,NORMINV(RAND(),Assumptions!D74,Assumptions!E74)))</f>
        <v>17.666610461855612</v>
      </c>
      <c r="H35" s="77">
        <f ca="1">MAX(Assumptions!F75,MIN(Assumptions!G75,NORMINV(RAND(),Assumptions!D75,Assumptions!E75)))</f>
        <v>0.55635866948080914</v>
      </c>
      <c r="I35" s="97">
        <f ca="1">'Historical Financials'!F7*(1+C35)</f>
        <v>1145.8080325679489</v>
      </c>
      <c r="J35" s="97">
        <f t="shared" ca="1" si="0"/>
        <v>1265.3007396850751</v>
      </c>
      <c r="K35" s="97">
        <f t="shared" ca="1" si="1"/>
        <v>1397.2549644808466</v>
      </c>
      <c r="L35" s="97">
        <f t="shared" ca="1" si="2"/>
        <v>1542.9702793442543</v>
      </c>
      <c r="M35" s="97">
        <f t="shared" ca="1" si="3"/>
        <v>1703.8817849713364</v>
      </c>
      <c r="N35" s="54">
        <f>Assumptions!E59</f>
        <v>0.25</v>
      </c>
      <c r="O35" s="77">
        <f t="shared" ca="1" si="4"/>
        <v>0.24681619967807883</v>
      </c>
      <c r="P35" s="77">
        <f t="shared" ca="1" si="5"/>
        <v>0.24363239935615769</v>
      </c>
      <c r="Q35" s="77">
        <f t="shared" ca="1" si="6"/>
        <v>0.24044859903423654</v>
      </c>
      <c r="R35" s="77">
        <f t="shared" ca="1" si="7"/>
        <v>0.23726479871231537</v>
      </c>
      <c r="S35" s="97">
        <f t="shared" ca="1" si="8"/>
        <v>159.37005811998191</v>
      </c>
      <c r="T35" s="97">
        <f t="shared" ca="1" si="9"/>
        <v>173.74898763295397</v>
      </c>
      <c r="U35" s="97">
        <f t="shared" ca="1" si="10"/>
        <v>189.39371524470823</v>
      </c>
      <c r="V35" s="97">
        <f t="shared" ca="1" si="11"/>
        <v>206.41187154880237</v>
      </c>
      <c r="W35" s="97">
        <f t="shared" ca="1" si="12"/>
        <v>224.91976955008582</v>
      </c>
      <c r="X35" s="97">
        <f t="shared" ca="1" si="13"/>
        <v>721.84581500663489</v>
      </c>
      <c r="Y35" s="97">
        <f t="shared" ca="1" si="14"/>
        <v>3771.289325087725</v>
      </c>
      <c r="Z35" s="97">
        <f t="shared" ca="1" si="15"/>
        <v>7142.1012591028966</v>
      </c>
      <c r="AA35" s="97">
        <f ca="1">Assumptions!D40*Y35+(1-Assumptions!D40)*Z35</f>
        <v>5288.1546953945526</v>
      </c>
      <c r="AB35" s="97">
        <f t="shared" ca="1" si="16"/>
        <v>3364.5669124683022</v>
      </c>
      <c r="AC35" s="97">
        <f t="shared" ca="1" si="17"/>
        <v>4086.4127274749371</v>
      </c>
      <c r="AD35" s="97">
        <f ca="1">AC35+Assumptions!D47-Assumptions!D48-Assumptions!D49</f>
        <v>5226.9127274749371</v>
      </c>
      <c r="AE35" s="73">
        <f ca="1">AD35/Assumptions!D46</f>
        <v>112.40672532204165</v>
      </c>
      <c r="AF35" s="77">
        <f ca="1">AE35/Assumptions!D45-1</f>
        <v>0.11514608454406394</v>
      </c>
    </row>
    <row r="36" spans="2:32" x14ac:dyDescent="0.2">
      <c r="B36" s="130">
        <v>25</v>
      </c>
      <c r="C36" s="77">
        <f ca="1">MAX(Assumptions!F70,MIN(Assumptions!G70,NORMINV(RAND(),Assumptions!D70,Assumptions!E70)))</f>
        <v>0.11495103956661412</v>
      </c>
      <c r="D36" s="77">
        <f ca="1">MAX(Assumptions!F71,MIN(Assumptions!G71,NORMINV(RAND(),Assumptions!D71,Assumptions!E71)))</f>
        <v>0.31860434477489374</v>
      </c>
      <c r="E36" s="77">
        <f ca="1">MAX(Assumptions!F72,MIN(Assumptions!G72,NORMINV(RAND(),Assumptions!D72,Assumptions!E72)))</f>
        <v>8.5360667865892234E-2</v>
      </c>
      <c r="F36" s="77">
        <f ca="1">MAX(Assumptions!F73,MIN(Assumptions!G73,NORMINV(RAND(),Assumptions!D73,Assumptions!E73)))</f>
        <v>3.9637502992287625E-2</v>
      </c>
      <c r="G36" s="101">
        <f ca="1">MAX(Assumptions!F74,MIN(Assumptions!G74,NORMINV(RAND(),Assumptions!D74,Assumptions!E74)))</f>
        <v>19.032016064251927</v>
      </c>
      <c r="H36" s="77">
        <f ca="1">MAX(Assumptions!F75,MIN(Assumptions!G75,NORMINV(RAND(),Assumptions!D75,Assumptions!E75)))</f>
        <v>0.6740246938359824</v>
      </c>
      <c r="I36" s="97">
        <f ca="1">'Historical Financials'!F7*(1+C36)</f>
        <v>1156.8731986543187</v>
      </c>
      <c r="J36" s="97">
        <f t="shared" ca="1" si="0"/>
        <v>1289.8569754863865</v>
      </c>
      <c r="K36" s="97">
        <f t="shared" ca="1" si="1"/>
        <v>1438.1273757107951</v>
      </c>
      <c r="L36" s="97">
        <f t="shared" ca="1" si="2"/>
        <v>1603.4416125779576</v>
      </c>
      <c r="M36" s="97">
        <f t="shared" ca="1" si="3"/>
        <v>1787.7588928281618</v>
      </c>
      <c r="N36" s="54">
        <f>Assumptions!E59</f>
        <v>0.25</v>
      </c>
      <c r="O36" s="77">
        <f t="shared" ca="1" si="4"/>
        <v>0.26715108619372341</v>
      </c>
      <c r="P36" s="77">
        <f t="shared" ca="1" si="5"/>
        <v>0.28430217238744687</v>
      </c>
      <c r="Q36" s="77">
        <f t="shared" ca="1" si="6"/>
        <v>0.30145325858117034</v>
      </c>
      <c r="R36" s="77">
        <f t="shared" ca="1" si="7"/>
        <v>0.31860434477489374</v>
      </c>
      <c r="S36" s="97">
        <f t="shared" ca="1" si="8"/>
        <v>194.94027588250771</v>
      </c>
      <c r="T36" s="97">
        <f t="shared" ca="1" si="9"/>
        <v>232.25993959934294</v>
      </c>
      <c r="U36" s="97">
        <f t="shared" ca="1" si="10"/>
        <v>275.58358118427947</v>
      </c>
      <c r="V36" s="97">
        <f t="shared" ca="1" si="11"/>
        <v>325.79839524313769</v>
      </c>
      <c r="W36" s="97">
        <f t="shared" ca="1" si="12"/>
        <v>383.91620925470653</v>
      </c>
      <c r="X36" s="97">
        <f t="shared" ca="1" si="13"/>
        <v>1081.9868836020098</v>
      </c>
      <c r="Y36" s="97">
        <f t="shared" ca="1" si="14"/>
        <v>8729.3539336390586</v>
      </c>
      <c r="Z36" s="97">
        <f t="shared" ca="1" si="15"/>
        <v>10840.403220657514</v>
      </c>
      <c r="AA36" s="97">
        <f ca="1">Assumptions!D40*Y36+(1-Assumptions!D40)*Z36</f>
        <v>9679.3261127973637</v>
      </c>
      <c r="AB36" s="97">
        <f t="shared" ca="1" si="16"/>
        <v>6426.5031693882947</v>
      </c>
      <c r="AC36" s="97">
        <f t="shared" ca="1" si="17"/>
        <v>7508.4900529903043</v>
      </c>
      <c r="AD36" s="97">
        <f ca="1">AC36+Assumptions!D47-Assumptions!D48-Assumptions!D49</f>
        <v>8648.9900529903043</v>
      </c>
      <c r="AE36" s="73">
        <f ca="1">AD36/Assumptions!D46</f>
        <v>185.99978608581299</v>
      </c>
      <c r="AF36" s="77">
        <f ca="1">AE36/Assumptions!D45-1</f>
        <v>0.84523597307354148</v>
      </c>
    </row>
    <row r="37" spans="2:32" x14ac:dyDescent="0.2">
      <c r="B37" s="130">
        <v>26</v>
      </c>
      <c r="C37" s="77">
        <f ca="1">MAX(Assumptions!F70,MIN(Assumptions!G70,NORMINV(RAND(),Assumptions!D70,Assumptions!E70)))</f>
        <v>0.16861269471394774</v>
      </c>
      <c r="D37" s="77">
        <f ca="1">MAX(Assumptions!F71,MIN(Assumptions!G71,NORMINV(RAND(),Assumptions!D71,Assumptions!E71)))</f>
        <v>0.24405962568230646</v>
      </c>
      <c r="E37" s="77">
        <f ca="1">MAX(Assumptions!F72,MIN(Assumptions!G72,NORMINV(RAND(),Assumptions!D72,Assumptions!E72)))</f>
        <v>8.4996569934675748E-2</v>
      </c>
      <c r="F37" s="77">
        <f ca="1">MAX(Assumptions!F73,MIN(Assumptions!G73,NORMINV(RAND(),Assumptions!D73,Assumptions!E73)))</f>
        <v>2.6357692464468421E-2</v>
      </c>
      <c r="G37" s="101">
        <f ca="1">MAX(Assumptions!F74,MIN(Assumptions!G74,NORMINV(RAND(),Assumptions!D74,Assumptions!E74)))</f>
        <v>14.744999815050928</v>
      </c>
      <c r="H37" s="77">
        <f ca="1">MAX(Assumptions!F75,MIN(Assumptions!G75,NORMINV(RAND(),Assumptions!D75,Assumptions!E75)))</f>
        <v>0.5529097984279211</v>
      </c>
      <c r="I37" s="97">
        <f ca="1">'Historical Financials'!F7*(1+C37)</f>
        <v>1212.5525320351919</v>
      </c>
      <c r="J37" s="97">
        <f t="shared" ca="1" si="0"/>
        <v>1417.0042819438661</v>
      </c>
      <c r="K37" s="97">
        <f t="shared" ca="1" si="1"/>
        <v>1655.9291923436238</v>
      </c>
      <c r="L37" s="97">
        <f t="shared" ca="1" si="2"/>
        <v>1935.1398757201732</v>
      </c>
      <c r="M37" s="97">
        <f t="shared" ca="1" si="3"/>
        <v>2261.4290248137654</v>
      </c>
      <c r="N37" s="54">
        <f>Assumptions!E59</f>
        <v>0.25</v>
      </c>
      <c r="O37" s="77">
        <f t="shared" ca="1" si="4"/>
        <v>0.24851490642057661</v>
      </c>
      <c r="P37" s="77">
        <f t="shared" ca="1" si="5"/>
        <v>0.24702981284115322</v>
      </c>
      <c r="Q37" s="77">
        <f t="shared" ca="1" si="6"/>
        <v>0.24554471926172985</v>
      </c>
      <c r="R37" s="77">
        <f t="shared" ca="1" si="7"/>
        <v>0.24405962568230646</v>
      </c>
      <c r="S37" s="97">
        <f t="shared" ca="1" si="8"/>
        <v>167.60804401771082</v>
      </c>
      <c r="T37" s="97">
        <f t="shared" ca="1" si="9"/>
        <v>194.70535346350752</v>
      </c>
      <c r="U37" s="97">
        <f t="shared" ca="1" si="10"/>
        <v>226.17542658503655</v>
      </c>
      <c r="V37" s="97">
        <f t="shared" ca="1" si="11"/>
        <v>262.7224872826402</v>
      </c>
      <c r="W37" s="97">
        <f t="shared" ca="1" si="12"/>
        <v>305.16392291135355</v>
      </c>
      <c r="X37" s="97">
        <f t="shared" ca="1" si="13"/>
        <v>889.47600466342169</v>
      </c>
      <c r="Y37" s="97">
        <f t="shared" ca="1" si="14"/>
        <v>5341.2915331101476</v>
      </c>
      <c r="Z37" s="97">
        <f t="shared" ca="1" si="15"/>
        <v>8138.1122195372172</v>
      </c>
      <c r="AA37" s="97">
        <f ca="1">Assumptions!D40*Y37+(1-Assumptions!D40)*Z37</f>
        <v>6599.8608420023284</v>
      </c>
      <c r="AB37" s="97">
        <f t="shared" ca="1" si="16"/>
        <v>4389.2766270854836</v>
      </c>
      <c r="AC37" s="97">
        <f t="shared" ca="1" si="17"/>
        <v>5278.7526317489055</v>
      </c>
      <c r="AD37" s="97">
        <f ca="1">AC37+Assumptions!D47-Assumptions!D48-Assumptions!D49</f>
        <v>6419.2526317489055</v>
      </c>
      <c r="AE37" s="73">
        <f ca="1">AD37/Assumptions!D46</f>
        <v>138.04844369352486</v>
      </c>
      <c r="AF37" s="77">
        <f ca="1">AE37/Assumptions!D45-1</f>
        <v>0.36952821124528645</v>
      </c>
    </row>
    <row r="38" spans="2:32" x14ac:dyDescent="0.2">
      <c r="B38" s="130">
        <v>27</v>
      </c>
      <c r="C38" s="77">
        <f ca="1">MAX(Assumptions!F70,MIN(Assumptions!G70,NORMINV(RAND(),Assumptions!D70,Assumptions!E70)))</f>
        <v>7.170222204663447E-2</v>
      </c>
      <c r="D38" s="77">
        <f ca="1">MAX(Assumptions!F71,MIN(Assumptions!G71,NORMINV(RAND(),Assumptions!D71,Assumptions!E71)))</f>
        <v>0.37362962996053906</v>
      </c>
      <c r="E38" s="77">
        <f ca="1">MAX(Assumptions!F72,MIN(Assumptions!G72,NORMINV(RAND(),Assumptions!D72,Assumptions!E72)))</f>
        <v>8.5111040529671958E-2</v>
      </c>
      <c r="F38" s="77">
        <f ca="1">MAX(Assumptions!F73,MIN(Assumptions!G73,NORMINV(RAND(),Assumptions!D73,Assumptions!E73)))</f>
        <v>3.6368889792970115E-2</v>
      </c>
      <c r="G38" s="101">
        <f ca="1">MAX(Assumptions!F74,MIN(Assumptions!G74,NORMINV(RAND(),Assumptions!D74,Assumptions!E74)))</f>
        <v>10.197053707482311</v>
      </c>
      <c r="H38" s="77">
        <f ca="1">MAX(Assumptions!F75,MIN(Assumptions!G75,NORMINV(RAND(),Assumptions!D75,Assumptions!E75)))</f>
        <v>0.46742209318481825</v>
      </c>
      <c r="I38" s="97">
        <f ca="1">'Historical Financials'!F7*(1+C38)</f>
        <v>1111.9982255955879</v>
      </c>
      <c r="J38" s="97">
        <f t="shared" ca="1" si="0"/>
        <v>1191.7309692827064</v>
      </c>
      <c r="K38" s="97">
        <f t="shared" ca="1" si="1"/>
        <v>1277.1807278620661</v>
      </c>
      <c r="L38" s="97">
        <f t="shared" ca="1" si="2"/>
        <v>1368.7574240049144</v>
      </c>
      <c r="M38" s="97">
        <f t="shared" ca="1" si="3"/>
        <v>1466.9003727488944</v>
      </c>
      <c r="N38" s="54">
        <f>Assumptions!E59</f>
        <v>0.25</v>
      </c>
      <c r="O38" s="77">
        <f t="shared" ca="1" si="4"/>
        <v>0.28090740749013476</v>
      </c>
      <c r="P38" s="77">
        <f t="shared" ca="1" si="5"/>
        <v>0.31181481498026953</v>
      </c>
      <c r="Q38" s="77">
        <f t="shared" ca="1" si="6"/>
        <v>0.34272222247040429</v>
      </c>
      <c r="R38" s="77">
        <f t="shared" ca="1" si="7"/>
        <v>0.37362962996053906</v>
      </c>
      <c r="S38" s="97">
        <f t="shared" ca="1" si="8"/>
        <v>129.94313455642336</v>
      </c>
      <c r="T38" s="97">
        <f t="shared" ca="1" si="9"/>
        <v>156.4770510933983</v>
      </c>
      <c r="U38" s="97">
        <f t="shared" ca="1" si="10"/>
        <v>186.14798441405028</v>
      </c>
      <c r="V38" s="97">
        <f t="shared" ca="1" si="11"/>
        <v>219.26938026523038</v>
      </c>
      <c r="W38" s="97">
        <f t="shared" ca="1" si="12"/>
        <v>256.18350584905801</v>
      </c>
      <c r="X38" s="97">
        <f t="shared" ca="1" si="13"/>
        <v>726.77699354988113</v>
      </c>
      <c r="Y38" s="97">
        <f t="shared" ca="1" si="14"/>
        <v>5447.0435039737094</v>
      </c>
      <c r="Z38" s="97">
        <f t="shared" ca="1" si="15"/>
        <v>5588.7751268125139</v>
      </c>
      <c r="AA38" s="97">
        <f ca="1">Assumptions!D40*Y38+(1-Assumptions!D40)*Z38</f>
        <v>5510.8227342511718</v>
      </c>
      <c r="AB38" s="97">
        <f t="shared" ca="1" si="16"/>
        <v>3663.0726324903062</v>
      </c>
      <c r="AC38" s="97">
        <f t="shared" ca="1" si="17"/>
        <v>4389.8496260401871</v>
      </c>
      <c r="AD38" s="97">
        <f ca="1">AC38+Assumptions!D47-Assumptions!D48-Assumptions!D49</f>
        <v>5530.3496260401871</v>
      </c>
      <c r="AE38" s="73">
        <f ca="1">AD38/Assumptions!D46</f>
        <v>118.93225002236962</v>
      </c>
      <c r="AF38" s="77">
        <f ca="1">AE38/Assumptions!D45-1</f>
        <v>0.17988343276160346</v>
      </c>
    </row>
    <row r="39" spans="2:32" x14ac:dyDescent="0.2">
      <c r="B39" s="130">
        <v>28</v>
      </c>
      <c r="C39" s="77">
        <f ca="1">MAX(Assumptions!F70,MIN(Assumptions!G70,NORMINV(RAND(),Assumptions!D70,Assumptions!E70)))</f>
        <v>0.14984698852988462</v>
      </c>
      <c r="D39" s="77">
        <f ca="1">MAX(Assumptions!F71,MIN(Assumptions!G71,NORMINV(RAND(),Assumptions!D71,Assumptions!E71)))</f>
        <v>0.34655691382957299</v>
      </c>
      <c r="E39" s="77">
        <f ca="1">MAX(Assumptions!F72,MIN(Assumptions!G72,NORMINV(RAND(),Assumptions!D72,Assumptions!E72)))</f>
        <v>8.5273423306217525E-2</v>
      </c>
      <c r="F39" s="77">
        <f ca="1">MAX(Assumptions!F73,MIN(Assumptions!G73,NORMINV(RAND(),Assumptions!D73,Assumptions!E73)))</f>
        <v>3.2445548922299526E-2</v>
      </c>
      <c r="G39" s="101">
        <f ca="1">MAX(Assumptions!F74,MIN(Assumptions!G74,NORMINV(RAND(),Assumptions!D74,Assumptions!E74)))</f>
        <v>14.818016405404835</v>
      </c>
      <c r="H39" s="77">
        <f ca="1">MAX(Assumptions!F75,MIN(Assumptions!G75,NORMINV(RAND(),Assumptions!D75,Assumptions!E75)))</f>
        <v>0.69962481894204609</v>
      </c>
      <c r="I39" s="97">
        <f ca="1">'Historical Financials'!F7*(1+C39)</f>
        <v>1193.0812352986081</v>
      </c>
      <c r="J39" s="97">
        <f t="shared" ca="1" si="0"/>
        <v>1371.8608654796192</v>
      </c>
      <c r="K39" s="97">
        <f t="shared" ca="1" si="1"/>
        <v>1577.4300848537412</v>
      </c>
      <c r="L39" s="97">
        <f t="shared" ca="1" si="2"/>
        <v>1813.8032326855146</v>
      </c>
      <c r="M39" s="97">
        <f t="shared" ca="1" si="3"/>
        <v>2085.5961848892084</v>
      </c>
      <c r="N39" s="54">
        <f>Assumptions!E59</f>
        <v>0.25</v>
      </c>
      <c r="O39" s="77">
        <f t="shared" ca="1" si="4"/>
        <v>0.27413922845739325</v>
      </c>
      <c r="P39" s="77">
        <f t="shared" ca="1" si="5"/>
        <v>0.29827845691478649</v>
      </c>
      <c r="Q39" s="77">
        <f t="shared" ca="1" si="6"/>
        <v>0.32241768537217974</v>
      </c>
      <c r="R39" s="77">
        <f t="shared" ca="1" si="7"/>
        <v>0.34655691382957299</v>
      </c>
      <c r="S39" s="97">
        <f t="shared" ca="1" si="8"/>
        <v>208.67731080723536</v>
      </c>
      <c r="T39" s="97">
        <f t="shared" ca="1" si="9"/>
        <v>263.11551702729264</v>
      </c>
      <c r="U39" s="97">
        <f t="shared" ca="1" si="10"/>
        <v>329.18286040124821</v>
      </c>
      <c r="V39" s="97">
        <f t="shared" ca="1" si="11"/>
        <v>409.1421612790304</v>
      </c>
      <c r="W39" s="97">
        <f t="shared" ca="1" si="12"/>
        <v>505.67327159979067</v>
      </c>
      <c r="X39" s="97">
        <f t="shared" ca="1" si="13"/>
        <v>1303.999647018152</v>
      </c>
      <c r="Y39" s="97">
        <f t="shared" ca="1" si="14"/>
        <v>9882.6637369137425</v>
      </c>
      <c r="Z39" s="97">
        <f t="shared" ca="1" si="15"/>
        <v>10710.132961937028</v>
      </c>
      <c r="AA39" s="97">
        <f ca="1">Assumptions!D40*Y39+(1-Assumptions!D40)*Z39</f>
        <v>10255.024888174221</v>
      </c>
      <c r="AB39" s="97">
        <f t="shared" ca="1" si="16"/>
        <v>6811.4704842483361</v>
      </c>
      <c r="AC39" s="97">
        <f t="shared" ca="1" si="17"/>
        <v>8115.4701312664884</v>
      </c>
      <c r="AD39" s="97">
        <f ca="1">AC39+Assumptions!D47-Assumptions!D48-Assumptions!D49</f>
        <v>9255.9701312664874</v>
      </c>
      <c r="AE39" s="73">
        <f ca="1">AD39/Assumptions!D46</f>
        <v>199.05312110250512</v>
      </c>
      <c r="AF39" s="77">
        <f ca="1">AE39/Assumptions!D45-1</f>
        <v>0.97473334427088409</v>
      </c>
    </row>
    <row r="40" spans="2:32" x14ac:dyDescent="0.2">
      <c r="B40" s="130">
        <v>29</v>
      </c>
      <c r="C40" s="77">
        <f ca="1">MAX(Assumptions!F70,MIN(Assumptions!G70,NORMINV(RAND(),Assumptions!D70,Assumptions!E70)))</f>
        <v>0.1831965582525886</v>
      </c>
      <c r="D40" s="77">
        <f ca="1">MAX(Assumptions!F71,MIN(Assumptions!G71,NORMINV(RAND(),Assumptions!D71,Assumptions!E71)))</f>
        <v>0.31482686647040875</v>
      </c>
      <c r="E40" s="77">
        <f ca="1">MAX(Assumptions!F72,MIN(Assumptions!G72,NORMINV(RAND(),Assumptions!D72,Assumptions!E72)))</f>
        <v>8.2402396760099889E-2</v>
      </c>
      <c r="F40" s="77">
        <f ca="1">MAX(Assumptions!F73,MIN(Assumptions!G73,NORMINV(RAND(),Assumptions!D73,Assumptions!E73)))</f>
        <v>2.1800855916338187E-2</v>
      </c>
      <c r="G40" s="101">
        <f ca="1">MAX(Assumptions!F74,MIN(Assumptions!G74,NORMINV(RAND(),Assumptions!D74,Assumptions!E74)))</f>
        <v>12.560025085550954</v>
      </c>
      <c r="H40" s="77">
        <f ca="1">MAX(Assumptions!F75,MIN(Assumptions!G75,NORMINV(RAND(),Assumptions!D75,Assumptions!E75)))</f>
        <v>0.50288981753216822</v>
      </c>
      <c r="I40" s="97">
        <f ca="1">'Historical Financials'!F7*(1+C40)</f>
        <v>1227.6847488428857</v>
      </c>
      <c r="J40" s="97">
        <f t="shared" ca="1" si="0"/>
        <v>1452.5923694500959</v>
      </c>
      <c r="K40" s="97">
        <f t="shared" ca="1" si="1"/>
        <v>1718.7022920773261</v>
      </c>
      <c r="L40" s="97">
        <f t="shared" ca="1" si="2"/>
        <v>2033.5626366467275</v>
      </c>
      <c r="M40" s="97">
        <f t="shared" ca="1" si="3"/>
        <v>2406.1043126714671</v>
      </c>
      <c r="N40" s="54">
        <f>Assumptions!E59</f>
        <v>0.25</v>
      </c>
      <c r="O40" s="77">
        <f t="shared" ca="1" si="4"/>
        <v>0.2662067166176022</v>
      </c>
      <c r="P40" s="77">
        <f t="shared" ca="1" si="5"/>
        <v>0.2824134332352044</v>
      </c>
      <c r="Q40" s="77">
        <f t="shared" ca="1" si="6"/>
        <v>0.29862014985280655</v>
      </c>
      <c r="R40" s="77">
        <f t="shared" ca="1" si="7"/>
        <v>0.31482686647040875</v>
      </c>
      <c r="S40" s="97">
        <f t="shared" ca="1" si="8"/>
        <v>154.34753983315613</v>
      </c>
      <c r="T40" s="97">
        <f t="shared" ca="1" si="9"/>
        <v>194.4623857218761</v>
      </c>
      <c r="U40" s="97">
        <f t="shared" ca="1" si="10"/>
        <v>244.09498047770074</v>
      </c>
      <c r="V40" s="97">
        <f t="shared" ca="1" si="11"/>
        <v>305.38626827148397</v>
      </c>
      <c r="W40" s="97">
        <f t="shared" ca="1" si="12"/>
        <v>380.94219551166901</v>
      </c>
      <c r="X40" s="97">
        <f t="shared" ca="1" si="13"/>
        <v>979.94143825197011</v>
      </c>
      <c r="Y40" s="97">
        <f t="shared" ca="1" si="14"/>
        <v>6423.0555198588063</v>
      </c>
      <c r="Z40" s="97">
        <f t="shared" ca="1" si="15"/>
        <v>9514.2978938231554</v>
      </c>
      <c r="AA40" s="97">
        <f ca="1">Assumptions!D40*Y40+(1-Assumptions!D40)*Z40</f>
        <v>7814.1145881427628</v>
      </c>
      <c r="AB40" s="97">
        <f t="shared" ca="1" si="16"/>
        <v>5259.3981503830928</v>
      </c>
      <c r="AC40" s="97">
        <f t="shared" ca="1" si="17"/>
        <v>6239.3395886350627</v>
      </c>
      <c r="AD40" s="97">
        <f ca="1">AC40+Assumptions!D47-Assumptions!D48-Assumptions!D49</f>
        <v>7379.8395886350627</v>
      </c>
      <c r="AE40" s="73">
        <f ca="1">AD40/Assumptions!D46</f>
        <v>158.70622771258201</v>
      </c>
      <c r="AF40" s="77">
        <f ca="1">AE40/Assumptions!D45-1</f>
        <v>0.57446654476767867</v>
      </c>
    </row>
    <row r="41" spans="2:32" x14ac:dyDescent="0.2">
      <c r="B41" s="130">
        <v>30</v>
      </c>
      <c r="C41" s="77">
        <f ca="1">MAX(Assumptions!F70,MIN(Assumptions!G70,NORMINV(RAND(),Assumptions!D70,Assumptions!E70)))</f>
        <v>9.6481663285749433E-2</v>
      </c>
      <c r="D41" s="77">
        <f ca="1">MAX(Assumptions!F71,MIN(Assumptions!G71,NORMINV(RAND(),Assumptions!D71,Assumptions!E71)))</f>
        <v>0.34621869476853301</v>
      </c>
      <c r="E41" s="77">
        <f ca="1">MAX(Assumptions!F72,MIN(Assumptions!G72,NORMINV(RAND(),Assumptions!D72,Assumptions!E72)))</f>
        <v>7.3159188196541589E-2</v>
      </c>
      <c r="F41" s="77">
        <f ca="1">MAX(Assumptions!F73,MIN(Assumptions!G73,NORMINV(RAND(),Assumptions!D73,Assumptions!E73)))</f>
        <v>3.5136643418624568E-2</v>
      </c>
      <c r="G41" s="101">
        <f ca="1">MAX(Assumptions!F74,MIN(Assumptions!G74,NORMINV(RAND(),Assumptions!D74,Assumptions!E74)))</f>
        <v>14.895135409059225</v>
      </c>
      <c r="H41" s="77">
        <f ca="1">MAX(Assumptions!F75,MIN(Assumptions!G75,NORMINV(RAND(),Assumptions!D75,Assumptions!E75)))</f>
        <v>0.53226699276310441</v>
      </c>
      <c r="I41" s="97">
        <f ca="1">'Historical Financials'!F7*(1+C41)</f>
        <v>1137.7093738252936</v>
      </c>
      <c r="J41" s="97">
        <f t="shared" ca="1" si="0"/>
        <v>1247.4774665477464</v>
      </c>
      <c r="K41" s="97">
        <f t="shared" ca="1" si="1"/>
        <v>1367.8361674317659</v>
      </c>
      <c r="L41" s="97">
        <f t="shared" ca="1" si="2"/>
        <v>1499.8072759679876</v>
      </c>
      <c r="M41" s="97">
        <f t="shared" ca="1" si="3"/>
        <v>1644.5111765614481</v>
      </c>
      <c r="N41" s="54">
        <f>Assumptions!E59</f>
        <v>0.25</v>
      </c>
      <c r="O41" s="77">
        <f t="shared" ca="1" si="4"/>
        <v>0.27405467369213327</v>
      </c>
      <c r="P41" s="77">
        <f t="shared" ca="1" si="5"/>
        <v>0.29810934738426653</v>
      </c>
      <c r="Q41" s="77">
        <f t="shared" ca="1" si="6"/>
        <v>0.32216402107639974</v>
      </c>
      <c r="R41" s="77">
        <f t="shared" ca="1" si="7"/>
        <v>0.34621869476853301</v>
      </c>
      <c r="S41" s="97">
        <f t="shared" ca="1" si="8"/>
        <v>151.3912867610959</v>
      </c>
      <c r="T41" s="97">
        <f t="shared" ca="1" si="9"/>
        <v>181.96985867046334</v>
      </c>
      <c r="U41" s="97">
        <f t="shared" ca="1" si="10"/>
        <v>217.03971574784575</v>
      </c>
      <c r="V41" s="97">
        <f t="shared" ca="1" si="11"/>
        <v>257.1828642204332</v>
      </c>
      <c r="W41" s="97">
        <f t="shared" ca="1" si="12"/>
        <v>303.05180809587847</v>
      </c>
      <c r="X41" s="97">
        <f t="shared" ca="1" si="13"/>
        <v>881.49823371443154</v>
      </c>
      <c r="Y41" s="97">
        <f t="shared" ca="1" si="14"/>
        <v>8250.3691756188182</v>
      </c>
      <c r="Z41" s="97">
        <f t="shared" ca="1" si="15"/>
        <v>8480.7019389184279</v>
      </c>
      <c r="AA41" s="97">
        <f ca="1">Assumptions!D40*Y41+(1-Assumptions!D40)*Z41</f>
        <v>8354.0189191036425</v>
      </c>
      <c r="AB41" s="97">
        <f t="shared" ca="1" si="16"/>
        <v>5869.1432972453431</v>
      </c>
      <c r="AC41" s="97">
        <f t="shared" ca="1" si="17"/>
        <v>6750.6415309597742</v>
      </c>
      <c r="AD41" s="97">
        <f ca="1">AC41+Assumptions!D47-Assumptions!D48-Assumptions!D49</f>
        <v>7891.1415309597742</v>
      </c>
      <c r="AE41" s="73">
        <f ca="1">AD41/Assumptions!D46</f>
        <v>169.70196840773707</v>
      </c>
      <c r="AF41" s="77">
        <f ca="1">AE41/Assumptions!D45-1</f>
        <v>0.68355127388628056</v>
      </c>
    </row>
    <row r="42" spans="2:32" x14ac:dyDescent="0.2">
      <c r="B42" s="130">
        <v>31</v>
      </c>
      <c r="C42" s="77">
        <f ca="1">MAX(Assumptions!F70,MIN(Assumptions!G70,NORMINV(RAND(),Assumptions!D70,Assumptions!E70)))</f>
        <v>0.14670871623073839</v>
      </c>
      <c r="D42" s="77">
        <f ca="1">MAX(Assumptions!F71,MIN(Assumptions!G71,NORMINV(RAND(),Assumptions!D71,Assumptions!E71)))</f>
        <v>0.27629054701495059</v>
      </c>
      <c r="E42" s="77">
        <f ca="1">MAX(Assumptions!F72,MIN(Assumptions!G72,NORMINV(RAND(),Assumptions!D72,Assumptions!E72)))</f>
        <v>9.4125701670446787E-2</v>
      </c>
      <c r="F42" s="77">
        <f ca="1">MAX(Assumptions!F73,MIN(Assumptions!G73,NORMINV(RAND(),Assumptions!D73,Assumptions!E73)))</f>
        <v>3.3042978865543901E-2</v>
      </c>
      <c r="G42" s="101">
        <f ca="1">MAX(Assumptions!F74,MIN(Assumptions!G74,NORMINV(RAND(),Assumptions!D74,Assumptions!E74)))</f>
        <v>16.560716935887811</v>
      </c>
      <c r="H42" s="77">
        <f ca="1">MAX(Assumptions!F75,MIN(Assumptions!G75,NORMINV(RAND(),Assumptions!D75,Assumptions!E75)))</f>
        <v>0.60648570650834599</v>
      </c>
      <c r="I42" s="97">
        <f ca="1">'Historical Financials'!F7*(1+C42)</f>
        <v>1189.824963961014</v>
      </c>
      <c r="J42" s="97">
        <f t="shared" ca="1" si="0"/>
        <v>1364.3826569630189</v>
      </c>
      <c r="K42" s="97">
        <f t="shared" ca="1" si="1"/>
        <v>1564.5494850135472</v>
      </c>
      <c r="L42" s="97">
        <f t="shared" ca="1" si="2"/>
        <v>1794.0825314393473</v>
      </c>
      <c r="M42" s="97">
        <f t="shared" ca="1" si="3"/>
        <v>2057.2900764388073</v>
      </c>
      <c r="N42" s="54">
        <f>Assumptions!E59</f>
        <v>0.25</v>
      </c>
      <c r="O42" s="77">
        <f t="shared" ca="1" si="4"/>
        <v>0.25657263675373765</v>
      </c>
      <c r="P42" s="77">
        <f t="shared" ca="1" si="5"/>
        <v>0.2631452735074753</v>
      </c>
      <c r="Q42" s="77">
        <f t="shared" ca="1" si="6"/>
        <v>0.26971791026121295</v>
      </c>
      <c r="R42" s="77">
        <f t="shared" ca="1" si="7"/>
        <v>0.27629054701495059</v>
      </c>
      <c r="S42" s="97">
        <f t="shared" ca="1" si="8"/>
        <v>180.40295847229072</v>
      </c>
      <c r="T42" s="97">
        <f t="shared" ca="1" si="9"/>
        <v>212.30836103956503</v>
      </c>
      <c r="U42" s="97">
        <f t="shared" ca="1" si="10"/>
        <v>249.69247131903589</v>
      </c>
      <c r="V42" s="97">
        <f t="shared" ca="1" si="11"/>
        <v>293.47612340631383</v>
      </c>
      <c r="W42" s="97">
        <f t="shared" ca="1" si="12"/>
        <v>344.73241949570394</v>
      </c>
      <c r="X42" s="97">
        <f t="shared" ca="1" si="13"/>
        <v>957.51692585811963</v>
      </c>
      <c r="Y42" s="97">
        <f t="shared" ca="1" si="14"/>
        <v>5830.1822380253088</v>
      </c>
      <c r="Z42" s="97">
        <f t="shared" ca="1" si="15"/>
        <v>9413.273811117464</v>
      </c>
      <c r="AA42" s="97">
        <f ca="1">Assumptions!D40*Y42+(1-Assumptions!D40)*Z42</f>
        <v>7442.5734459167788</v>
      </c>
      <c r="AB42" s="97">
        <f t="shared" ca="1" si="16"/>
        <v>4746.6480270280772</v>
      </c>
      <c r="AC42" s="97">
        <f t="shared" ca="1" si="17"/>
        <v>5704.1649528861972</v>
      </c>
      <c r="AD42" s="97">
        <f ca="1">AC42+Assumptions!D47-Assumptions!D48-Assumptions!D49</f>
        <v>6844.6649528861972</v>
      </c>
      <c r="AE42" s="73">
        <f ca="1">AD42/Assumptions!D46</f>
        <v>147.19709576099348</v>
      </c>
      <c r="AF42" s="77">
        <f ca="1">AE42/Assumptions!D45-1</f>
        <v>0.46028864842255435</v>
      </c>
    </row>
    <row r="43" spans="2:32" x14ac:dyDescent="0.2">
      <c r="B43" s="130">
        <v>32</v>
      </c>
      <c r="C43" s="77">
        <f ca="1">MAX(Assumptions!F70,MIN(Assumptions!G70,NORMINV(RAND(),Assumptions!D70,Assumptions!E70)))</f>
        <v>0.13751687558546608</v>
      </c>
      <c r="D43" s="77">
        <f ca="1">MAX(Assumptions!F71,MIN(Assumptions!G71,NORMINV(RAND(),Assumptions!D71,Assumptions!E71)))</f>
        <v>0.27096801321435765</v>
      </c>
      <c r="E43" s="77">
        <f ca="1">MAX(Assumptions!F72,MIN(Assumptions!G72,NORMINV(RAND(),Assumptions!D72,Assumptions!E72)))</f>
        <v>8.2060626150744748E-2</v>
      </c>
      <c r="F43" s="77">
        <f ca="1">MAX(Assumptions!F73,MIN(Assumptions!G73,NORMINV(RAND(),Assumptions!D73,Assumptions!E73)))</f>
        <v>3.5184380045110798E-2</v>
      </c>
      <c r="G43" s="101">
        <f ca="1">MAX(Assumptions!F74,MIN(Assumptions!G74,NORMINV(RAND(),Assumptions!D74,Assumptions!E74)))</f>
        <v>15.476338795142684</v>
      </c>
      <c r="H43" s="77">
        <f ca="1">MAX(Assumptions!F75,MIN(Assumptions!G75,NORMINV(RAND(),Assumptions!D75,Assumptions!E75)))</f>
        <v>0.53854717003412689</v>
      </c>
      <c r="I43" s="97">
        <f ca="1">'Historical Financials'!F7*(1+C43)</f>
        <v>1180.2875101074794</v>
      </c>
      <c r="J43" s="97">
        <f t="shared" ca="1" si="0"/>
        <v>1342.5969607900092</v>
      </c>
      <c r="K43" s="97">
        <f t="shared" ca="1" si="1"/>
        <v>1527.2267000083939</v>
      </c>
      <c r="L43" s="97">
        <f t="shared" ca="1" si="2"/>
        <v>1737.2461441042501</v>
      </c>
      <c r="M43" s="97">
        <f t="shared" ca="1" si="3"/>
        <v>1976.1468059643651</v>
      </c>
      <c r="N43" s="54">
        <f>Assumptions!E59</f>
        <v>0.25</v>
      </c>
      <c r="O43" s="77">
        <f t="shared" ca="1" si="4"/>
        <v>0.25524200330358943</v>
      </c>
      <c r="P43" s="77">
        <f t="shared" ca="1" si="5"/>
        <v>0.26048400660717885</v>
      </c>
      <c r="Q43" s="77">
        <f t="shared" ca="1" si="6"/>
        <v>0.26572600991076822</v>
      </c>
      <c r="R43" s="77">
        <f t="shared" ca="1" si="7"/>
        <v>0.27096801321435765</v>
      </c>
      <c r="S43" s="97">
        <f t="shared" ca="1" si="8"/>
        <v>158.91012459875225</v>
      </c>
      <c r="T43" s="97">
        <f t="shared" ca="1" si="9"/>
        <v>184.55318832386808</v>
      </c>
      <c r="U43" s="97">
        <f t="shared" ca="1" si="10"/>
        <v>214.24382800048531</v>
      </c>
      <c r="V43" s="97">
        <f t="shared" ca="1" si="11"/>
        <v>248.61033044086764</v>
      </c>
      <c r="W43" s="97">
        <f t="shared" ca="1" si="12"/>
        <v>288.37723926814743</v>
      </c>
      <c r="X43" s="97">
        <f t="shared" ca="1" si="13"/>
        <v>849.33625121041553</v>
      </c>
      <c r="Y43" s="97">
        <f t="shared" ca="1" si="14"/>
        <v>6368.3344647138656</v>
      </c>
      <c r="Z43" s="97">
        <f t="shared" ca="1" si="15"/>
        <v>8287.1549681320575</v>
      </c>
      <c r="AA43" s="97">
        <f ca="1">Assumptions!D40*Y43+(1-Assumptions!D40)*Z43</f>
        <v>7231.803691252052</v>
      </c>
      <c r="AB43" s="97">
        <f t="shared" ca="1" si="16"/>
        <v>4875.1575709502977</v>
      </c>
      <c r="AC43" s="97">
        <f t="shared" ca="1" si="17"/>
        <v>5724.4938221607135</v>
      </c>
      <c r="AD43" s="97">
        <f ca="1">AC43+Assumptions!D47-Assumptions!D48-Assumptions!D49</f>
        <v>6864.9938221607135</v>
      </c>
      <c r="AE43" s="73">
        <f ca="1">AD43/Assumptions!D46</f>
        <v>147.63427574539168</v>
      </c>
      <c r="AF43" s="77">
        <f ca="1">AE43/Assumptions!D45-1</f>
        <v>0.46462575144237772</v>
      </c>
    </row>
    <row r="44" spans="2:32" x14ac:dyDescent="0.2">
      <c r="B44" s="130">
        <v>33</v>
      </c>
      <c r="C44" s="77">
        <f ca="1">MAX(Assumptions!F70,MIN(Assumptions!G70,NORMINV(RAND(),Assumptions!D70,Assumptions!E70)))</f>
        <v>0.12104394259444454</v>
      </c>
      <c r="D44" s="77">
        <f ca="1">MAX(Assumptions!F71,MIN(Assumptions!G71,NORMINV(RAND(),Assumptions!D71,Assumptions!E71)))</f>
        <v>0.25853713084663155</v>
      </c>
      <c r="E44" s="77">
        <f ca="1">MAX(Assumptions!F72,MIN(Assumptions!G72,NORMINV(RAND(),Assumptions!D72,Assumptions!E72)))</f>
        <v>0.06</v>
      </c>
      <c r="F44" s="77">
        <f ca="1">MAX(Assumptions!F73,MIN(Assumptions!G73,NORMINV(RAND(),Assumptions!D73,Assumptions!E73)))</f>
        <v>3.2211709693998905E-2</v>
      </c>
      <c r="G44" s="101">
        <f ca="1">MAX(Assumptions!F74,MIN(Assumptions!G74,NORMINV(RAND(),Assumptions!D74,Assumptions!E74)))</f>
        <v>12.800262384432852</v>
      </c>
      <c r="H44" s="77">
        <f ca="1">MAX(Assumptions!F75,MIN(Assumptions!G75,NORMINV(RAND(),Assumptions!D75,Assumptions!E75)))</f>
        <v>0.65958019683279367</v>
      </c>
      <c r="I44" s="97">
        <f ca="1">'Historical Financials'!F7*(1+C44)</f>
        <v>1163.1951948359956</v>
      </c>
      <c r="J44" s="97">
        <f t="shared" ca="1" si="0"/>
        <v>1303.9929272258576</v>
      </c>
      <c r="K44" s="97">
        <f t="shared" ca="1" si="1"/>
        <v>1461.8333722525458</v>
      </c>
      <c r="L44" s="97">
        <f t="shared" ca="1" si="2"/>
        <v>1638.7794470461263</v>
      </c>
      <c r="M44" s="97">
        <f t="shared" ca="1" si="3"/>
        <v>1837.1437723593331</v>
      </c>
      <c r="N44" s="54">
        <f>Assumptions!E59</f>
        <v>0.25</v>
      </c>
      <c r="O44" s="77">
        <f t="shared" ca="1" si="4"/>
        <v>0.25213428271165789</v>
      </c>
      <c r="P44" s="77">
        <f t="shared" ca="1" si="5"/>
        <v>0.25426856542331577</v>
      </c>
      <c r="Q44" s="77">
        <f t="shared" ca="1" si="6"/>
        <v>0.25640284813497366</v>
      </c>
      <c r="R44" s="77">
        <f t="shared" ca="1" si="7"/>
        <v>0.25853713084663155</v>
      </c>
      <c r="S44" s="97">
        <f t="shared" ca="1" si="8"/>
        <v>191.80512889122144</v>
      </c>
      <c r="T44" s="97">
        <f t="shared" ca="1" si="9"/>
        <v>216.85764866230181</v>
      </c>
      <c r="U44" s="97">
        <f t="shared" ca="1" si="10"/>
        <v>245.16482102452514</v>
      </c>
      <c r="V44" s="97">
        <f t="shared" ca="1" si="11"/>
        <v>277.14749753916499</v>
      </c>
      <c r="W44" s="97">
        <f t="shared" ca="1" si="12"/>
        <v>313.28072684674362</v>
      </c>
      <c r="X44" s="97">
        <f t="shared" ca="1" si="13"/>
        <v>1033.4242414763962</v>
      </c>
      <c r="Y44" s="97">
        <f t="shared" ca="1" si="14"/>
        <v>11636.989217822489</v>
      </c>
      <c r="Z44" s="97">
        <f t="shared" ca="1" si="15"/>
        <v>6079.7390868918501</v>
      </c>
      <c r="AA44" s="97">
        <f ca="1">Assumptions!D40*Y44+(1-Assumptions!D40)*Z44</f>
        <v>9136.2266589037026</v>
      </c>
      <c r="AB44" s="97">
        <f t="shared" ca="1" si="16"/>
        <v>6827.1200400225407</v>
      </c>
      <c r="AC44" s="97">
        <f t="shared" ca="1" si="17"/>
        <v>7860.5442814989365</v>
      </c>
      <c r="AD44" s="97">
        <f ca="1">AC44+Assumptions!D47-Assumptions!D48-Assumptions!D49</f>
        <v>9001.0442814989365</v>
      </c>
      <c r="AE44" s="73">
        <f ca="1">AD44/Assumptions!D46</f>
        <v>193.57084476341799</v>
      </c>
      <c r="AF44" s="77">
        <f ca="1">AE44/Assumptions!D45-1</f>
        <v>0.92034568217676593</v>
      </c>
    </row>
    <row r="45" spans="2:32" x14ac:dyDescent="0.2">
      <c r="B45" s="130">
        <v>34</v>
      </c>
      <c r="C45" s="77">
        <f ca="1">MAX(Assumptions!F70,MIN(Assumptions!G70,NORMINV(RAND(),Assumptions!D70,Assumptions!E70)))</f>
        <v>0.1159490541213123</v>
      </c>
      <c r="D45" s="77">
        <f ca="1">MAX(Assumptions!F71,MIN(Assumptions!G71,NORMINV(RAND(),Assumptions!D71,Assumptions!E71)))</f>
        <v>0.27122723491410877</v>
      </c>
      <c r="E45" s="77">
        <f ca="1">MAX(Assumptions!F72,MIN(Assumptions!G72,NORMINV(RAND(),Assumptions!D72,Assumptions!E72)))</f>
        <v>6.8863556333021325E-2</v>
      </c>
      <c r="F45" s="77">
        <f ca="1">MAX(Assumptions!F73,MIN(Assumptions!G73,NORMINV(RAND(),Assumptions!D73,Assumptions!E73)))</f>
        <v>4.1707316233926227E-2</v>
      </c>
      <c r="G45" s="101">
        <f ca="1">MAX(Assumptions!F74,MIN(Assumptions!G74,NORMINV(RAND(),Assumptions!D74,Assumptions!E74)))</f>
        <v>10.042625917050671</v>
      </c>
      <c r="H45" s="77">
        <f ca="1">MAX(Assumptions!F75,MIN(Assumptions!G75,NORMINV(RAND(),Assumptions!D75,Assumptions!E75)))</f>
        <v>0.6356860876766689</v>
      </c>
      <c r="I45" s="97">
        <f ca="1">'Historical Financials'!F7*(1+C45)</f>
        <v>1157.9087385562736</v>
      </c>
      <c r="J45" s="97">
        <f t="shared" ca="1" si="0"/>
        <v>1292.1671615506757</v>
      </c>
      <c r="K45" s="97">
        <f t="shared" ca="1" si="1"/>
        <v>1441.9927216990977</v>
      </c>
      <c r="L45" s="97">
        <f t="shared" ca="1" si="2"/>
        <v>1609.1904138299251</v>
      </c>
      <c r="M45" s="97">
        <f t="shared" ca="1" si="3"/>
        <v>1795.7745202145882</v>
      </c>
      <c r="N45" s="54">
        <f>Assumptions!E59</f>
        <v>0.25</v>
      </c>
      <c r="O45" s="77">
        <f t="shared" ca="1" si="4"/>
        <v>0.25530680872852718</v>
      </c>
      <c r="P45" s="77">
        <f t="shared" ca="1" si="5"/>
        <v>0.26061361745705436</v>
      </c>
      <c r="Q45" s="77">
        <f t="shared" ca="1" si="6"/>
        <v>0.26592042618558159</v>
      </c>
      <c r="R45" s="77">
        <f t="shared" ca="1" si="7"/>
        <v>0.27122723491410877</v>
      </c>
      <c r="S45" s="97">
        <f t="shared" ca="1" si="8"/>
        <v>184.01661897486611</v>
      </c>
      <c r="T45" s="97">
        <f t="shared" ca="1" si="9"/>
        <v>209.7122519076193</v>
      </c>
      <c r="U45" s="97">
        <f t="shared" ca="1" si="10"/>
        <v>238.89270037913363</v>
      </c>
      <c r="V45" s="97">
        <f t="shared" ca="1" si="11"/>
        <v>272.0206297250773</v>
      </c>
      <c r="W45" s="97">
        <f t="shared" ca="1" si="12"/>
        <v>309.61914599885682</v>
      </c>
      <c r="X45" s="97">
        <f t="shared" ca="1" si="13"/>
        <v>981.68924038898763</v>
      </c>
      <c r="Y45" s="97">
        <f t="shared" ca="1" si="14"/>
        <v>11876.92141681487</v>
      </c>
      <c r="Z45" s="97">
        <f t="shared" ca="1" si="15"/>
        <v>4891.3910817012475</v>
      </c>
      <c r="AA45" s="97">
        <f ca="1">Assumptions!D40*Y45+(1-Assumptions!D40)*Z45</f>
        <v>8733.4327660137405</v>
      </c>
      <c r="AB45" s="97">
        <f t="shared" ca="1" si="16"/>
        <v>6259.9898996390402</v>
      </c>
      <c r="AC45" s="97">
        <f t="shared" ca="1" si="17"/>
        <v>7241.6791400280281</v>
      </c>
      <c r="AD45" s="97">
        <f ca="1">AC45+Assumptions!D47-Assumptions!D48-Assumptions!D49</f>
        <v>8382.1791400280272</v>
      </c>
      <c r="AE45" s="73">
        <f ca="1">AD45/Assumptions!D46</f>
        <v>180.26191698985005</v>
      </c>
      <c r="AF45" s="77">
        <f ca="1">AE45/Assumptions!D45-1</f>
        <v>0.78831266855009985</v>
      </c>
    </row>
    <row r="46" spans="2:32" x14ac:dyDescent="0.2">
      <c r="B46" s="130">
        <v>35</v>
      </c>
      <c r="C46" s="77">
        <f ca="1">MAX(Assumptions!F70,MIN(Assumptions!G70,NORMINV(RAND(),Assumptions!D70,Assumptions!E70)))</f>
        <v>0.16843410999039954</v>
      </c>
      <c r="D46" s="77">
        <f ca="1">MAX(Assumptions!F71,MIN(Assumptions!G71,NORMINV(RAND(),Assumptions!D71,Assumptions!E71)))</f>
        <v>0.38180433556204085</v>
      </c>
      <c r="E46" s="77">
        <f ca="1">MAX(Assumptions!F72,MIN(Assumptions!G72,NORMINV(RAND(),Assumptions!D72,Assumptions!E72)))</f>
        <v>7.9146442214842946E-2</v>
      </c>
      <c r="F46" s="77">
        <f ca="1">MAX(Assumptions!F73,MIN(Assumptions!G73,NORMINV(RAND(),Assumptions!D73,Assumptions!E73)))</f>
        <v>4.0813929944187338E-2</v>
      </c>
      <c r="G46" s="101">
        <f ca="1">MAX(Assumptions!F74,MIN(Assumptions!G74,NORMINV(RAND(),Assumptions!D74,Assumptions!E74)))</f>
        <v>12.046288261596175</v>
      </c>
      <c r="H46" s="77">
        <f ca="1">MAX(Assumptions!F75,MIN(Assumptions!G75,NORMINV(RAND(),Assumptions!D75,Assumptions!E75)))</f>
        <v>0.59189028564451618</v>
      </c>
      <c r="I46" s="97">
        <f ca="1">'Historical Financials'!F7*(1+C46)</f>
        <v>1212.3672325260384</v>
      </c>
      <c r="J46" s="97">
        <f t="shared" ca="1" si="0"/>
        <v>1416.5712283180853</v>
      </c>
      <c r="K46" s="97">
        <f t="shared" ca="1" si="1"/>
        <v>1655.1701423978488</v>
      </c>
      <c r="L46" s="97">
        <f t="shared" ca="1" si="2"/>
        <v>1933.9572522153132</v>
      </c>
      <c r="M46" s="97">
        <f t="shared" ca="1" si="3"/>
        <v>2259.7016207516781</v>
      </c>
      <c r="N46" s="54">
        <f>Assumptions!E59</f>
        <v>0.25</v>
      </c>
      <c r="O46" s="77">
        <f t="shared" ca="1" si="4"/>
        <v>0.28295108389051021</v>
      </c>
      <c r="P46" s="77">
        <f t="shared" ca="1" si="5"/>
        <v>0.31590216778102043</v>
      </c>
      <c r="Q46" s="77">
        <f t="shared" ca="1" si="6"/>
        <v>0.34885325167153064</v>
      </c>
      <c r="R46" s="77">
        <f t="shared" ca="1" si="7"/>
        <v>0.38180433556204085</v>
      </c>
      <c r="S46" s="97">
        <f t="shared" ca="1" si="8"/>
        <v>179.3970968914721</v>
      </c>
      <c r="T46" s="97">
        <f t="shared" ca="1" si="9"/>
        <v>237.24168001279091</v>
      </c>
      <c r="U46" s="97">
        <f t="shared" ca="1" si="10"/>
        <v>309.48276038321052</v>
      </c>
      <c r="V46" s="97">
        <f t="shared" ca="1" si="11"/>
        <v>399.32900672384238</v>
      </c>
      <c r="W46" s="97">
        <f t="shared" ca="1" si="12"/>
        <v>510.66155693812345</v>
      </c>
      <c r="X46" s="97">
        <f t="shared" ca="1" si="13"/>
        <v>1259.5918190076954</v>
      </c>
      <c r="Y46" s="97">
        <f t="shared" ca="1" si="14"/>
        <v>13865.60990825179</v>
      </c>
      <c r="Z46" s="97">
        <f t="shared" ca="1" si="15"/>
        <v>10393.102350537178</v>
      </c>
      <c r="AA46" s="97">
        <f ca="1">Assumptions!D40*Y46+(1-Assumptions!D40)*Z46</f>
        <v>12302.981507280216</v>
      </c>
      <c r="AB46" s="97">
        <f t="shared" ca="1" si="16"/>
        <v>8406.3691029682104</v>
      </c>
      <c r="AC46" s="97">
        <f t="shared" ca="1" si="17"/>
        <v>9665.9609219759059</v>
      </c>
      <c r="AD46" s="97">
        <f ca="1">AC46+Assumptions!D47-Assumptions!D48-Assumptions!D49</f>
        <v>10806.460921975906</v>
      </c>
      <c r="AE46" s="73">
        <f ca="1">AD46/Assumptions!D46</f>
        <v>232.39700907475066</v>
      </c>
      <c r="AF46" s="77">
        <f ca="1">AE46/Assumptions!D45-1</f>
        <v>1.3055258836780821</v>
      </c>
    </row>
    <row r="47" spans="2:32" x14ac:dyDescent="0.2">
      <c r="B47" s="130">
        <v>36</v>
      </c>
      <c r="C47" s="77">
        <f ca="1">MAX(Assumptions!F70,MIN(Assumptions!G70,NORMINV(RAND(),Assumptions!D70,Assumptions!E70)))</f>
        <v>0.17381127992626549</v>
      </c>
      <c r="D47" s="77">
        <f ca="1">MAX(Assumptions!F71,MIN(Assumptions!G71,NORMINV(RAND(),Assumptions!D71,Assumptions!E71)))</f>
        <v>0.26621566355722759</v>
      </c>
      <c r="E47" s="77">
        <f ca="1">MAX(Assumptions!F72,MIN(Assumptions!G72,NORMINV(RAND(),Assumptions!D72,Assumptions!E72)))</f>
        <v>7.6538421750755495E-2</v>
      </c>
      <c r="F47" s="77">
        <f ca="1">MAX(Assumptions!F73,MIN(Assumptions!G73,NORMINV(RAND(),Assumptions!D73,Assumptions!E73)))</f>
        <v>3.0952648001808518E-2</v>
      </c>
      <c r="G47" s="101">
        <f ca="1">MAX(Assumptions!F74,MIN(Assumptions!G74,NORMINV(RAND(),Assumptions!D74,Assumptions!E74)))</f>
        <v>15.026934010465354</v>
      </c>
      <c r="H47" s="77">
        <f ca="1">MAX(Assumptions!F75,MIN(Assumptions!G75,NORMINV(RAND(),Assumptions!D75,Assumptions!E75)))</f>
        <v>0.56107141057042387</v>
      </c>
      <c r="I47" s="97">
        <f ca="1">'Historical Financials'!F7*(1+C47)</f>
        <v>1217.9465840514929</v>
      </c>
      <c r="J47" s="97">
        <f t="shared" ca="1" si="0"/>
        <v>1429.6394387073058</v>
      </c>
      <c r="K47" s="97">
        <f t="shared" ca="1" si="1"/>
        <v>1678.1268993820902</v>
      </c>
      <c r="L47" s="97">
        <f t="shared" ca="1" si="2"/>
        <v>1969.8042836423865</v>
      </c>
      <c r="M47" s="97">
        <f t="shared" ca="1" si="3"/>
        <v>2312.1784873865099</v>
      </c>
      <c r="N47" s="54">
        <f>Assumptions!E59</f>
        <v>0.25</v>
      </c>
      <c r="O47" s="77">
        <f t="shared" ca="1" si="4"/>
        <v>0.25405391588930692</v>
      </c>
      <c r="P47" s="77">
        <f t="shared" ca="1" si="5"/>
        <v>0.25810783177861379</v>
      </c>
      <c r="Q47" s="77">
        <f t="shared" ca="1" si="6"/>
        <v>0.26216174766792066</v>
      </c>
      <c r="R47" s="77">
        <f t="shared" ca="1" si="7"/>
        <v>0.26621566355722759</v>
      </c>
      <c r="S47" s="97">
        <f t="shared" ca="1" si="8"/>
        <v>170.83875197830011</v>
      </c>
      <c r="T47" s="97">
        <f t="shared" ca="1" si="9"/>
        <v>203.78422092898001</v>
      </c>
      <c r="U47" s="97">
        <f t="shared" ca="1" si="10"/>
        <v>243.02117775672536</v>
      </c>
      <c r="V47" s="97">
        <f t="shared" ca="1" si="11"/>
        <v>289.74139107135323</v>
      </c>
      <c r="W47" s="97">
        <f t="shared" ca="1" si="12"/>
        <v>345.36084701739748</v>
      </c>
      <c r="X47" s="97">
        <f t="shared" ca="1" si="13"/>
        <v>983.8862528501719</v>
      </c>
      <c r="Y47" s="97">
        <f t="shared" ca="1" si="14"/>
        <v>7810.56567580929</v>
      </c>
      <c r="Z47" s="97">
        <f t="shared" ca="1" si="15"/>
        <v>9249.6508646780476</v>
      </c>
      <c r="AA47" s="97">
        <f ca="1">Assumptions!D40*Y47+(1-Assumptions!D40)*Z47</f>
        <v>8458.15401080023</v>
      </c>
      <c r="AB47" s="97">
        <f t="shared" ca="1" si="16"/>
        <v>5849.6235283267615</v>
      </c>
      <c r="AC47" s="97">
        <f t="shared" ca="1" si="17"/>
        <v>6833.5097811769338</v>
      </c>
      <c r="AD47" s="97">
        <f ca="1">AC47+Assumptions!D47-Assumptions!D48-Assumptions!D49</f>
        <v>7974.0097811769338</v>
      </c>
      <c r="AE47" s="73">
        <f ca="1">AD47/Assumptions!D46</f>
        <v>171.48408131563298</v>
      </c>
      <c r="AF47" s="77">
        <f ca="1">AE47/Assumptions!D45-1</f>
        <v>0.70123096543286678</v>
      </c>
    </row>
    <row r="48" spans="2:32" x14ac:dyDescent="0.2">
      <c r="B48" s="130">
        <v>37</v>
      </c>
      <c r="C48" s="77">
        <f ca="1">MAX(Assumptions!F70,MIN(Assumptions!G70,NORMINV(RAND(),Assumptions!D70,Assumptions!E70)))</f>
        <v>0.1394942077802542</v>
      </c>
      <c r="D48" s="77">
        <f ca="1">MAX(Assumptions!F71,MIN(Assumptions!G71,NORMINV(RAND(),Assumptions!D71,Assumptions!E71)))</f>
        <v>0.32527700995787406</v>
      </c>
      <c r="E48" s="77">
        <f ca="1">MAX(Assumptions!F72,MIN(Assumptions!G72,NORMINV(RAND(),Assumptions!D72,Assumptions!E72)))</f>
        <v>7.6551181506420748E-2</v>
      </c>
      <c r="F48" s="77">
        <f ca="1">MAX(Assumptions!F73,MIN(Assumptions!G73,NORMINV(RAND(),Assumptions!D73,Assumptions!E73)))</f>
        <v>3.431704547146238E-2</v>
      </c>
      <c r="G48" s="101">
        <f ca="1">MAX(Assumptions!F74,MIN(Assumptions!G74,NORMINV(RAND(),Assumptions!D74,Assumptions!E74)))</f>
        <v>14.050444085493522</v>
      </c>
      <c r="H48" s="77">
        <f ca="1">MAX(Assumptions!F75,MIN(Assumptions!G75,NORMINV(RAND(),Assumptions!D75,Assumptions!E75)))</f>
        <v>0.66185710706927414</v>
      </c>
      <c r="I48" s="97">
        <f ca="1">'Historical Financials'!F7*(1+C48)</f>
        <v>1182.3391899927915</v>
      </c>
      <c r="J48" s="97">
        <f t="shared" ca="1" si="0"/>
        <v>1347.2686586283833</v>
      </c>
      <c r="K48" s="97">
        <f t="shared" ca="1" si="1"/>
        <v>1535.2048328309152</v>
      </c>
      <c r="L48" s="97">
        <f t="shared" ca="1" si="2"/>
        <v>1749.3570147670812</v>
      </c>
      <c r="M48" s="97">
        <f t="shared" ca="1" si="3"/>
        <v>1993.3821856668455</v>
      </c>
      <c r="N48" s="54">
        <f>Assumptions!E59</f>
        <v>0.25</v>
      </c>
      <c r="O48" s="77">
        <f t="shared" ca="1" si="4"/>
        <v>0.26881925248946853</v>
      </c>
      <c r="P48" s="77">
        <f t="shared" ca="1" si="5"/>
        <v>0.28763850497893706</v>
      </c>
      <c r="Q48" s="77">
        <f t="shared" ca="1" si="6"/>
        <v>0.30645775746840553</v>
      </c>
      <c r="R48" s="77">
        <f t="shared" ca="1" si="7"/>
        <v>0.32527700995787406</v>
      </c>
      <c r="S48" s="97">
        <f t="shared" ca="1" si="8"/>
        <v>195.63489896581447</v>
      </c>
      <c r="T48" s="97">
        <f t="shared" ca="1" si="9"/>
        <v>239.7059491759963</v>
      </c>
      <c r="U48" s="97">
        <f t="shared" ca="1" si="10"/>
        <v>292.26552395897198</v>
      </c>
      <c r="V48" s="97">
        <f t="shared" ca="1" si="11"/>
        <v>354.82426089952924</v>
      </c>
      <c r="W48" s="97">
        <f t="shared" ca="1" si="12"/>
        <v>429.14907287582395</v>
      </c>
      <c r="X48" s="97">
        <f t="shared" ca="1" si="13"/>
        <v>1183.7431917428985</v>
      </c>
      <c r="Y48" s="97">
        <f t="shared" ca="1" si="14"/>
        <v>10509.891826751962</v>
      </c>
      <c r="Z48" s="97">
        <f t="shared" ca="1" si="15"/>
        <v>9110.3275743053073</v>
      </c>
      <c r="AA48" s="97">
        <f ca="1">Assumptions!D40*Y48+(1-Assumptions!D40)*Z48</f>
        <v>9880.0879131509682</v>
      </c>
      <c r="AB48" s="97">
        <f t="shared" ca="1" si="16"/>
        <v>6832.6220686121305</v>
      </c>
      <c r="AC48" s="97">
        <f t="shared" ca="1" si="17"/>
        <v>8016.365260355029</v>
      </c>
      <c r="AD48" s="97">
        <f ca="1">AC48+Assumptions!D47-Assumptions!D48-Assumptions!D49</f>
        <v>9156.865260355029</v>
      </c>
      <c r="AE48" s="73">
        <f ca="1">AD48/Assumptions!D46</f>
        <v>196.92183355602214</v>
      </c>
      <c r="AF48" s="77">
        <f ca="1">AE48/Assumptions!D45-1</f>
        <v>0.95358961861133085</v>
      </c>
    </row>
    <row r="49" spans="2:32" x14ac:dyDescent="0.2">
      <c r="B49" s="130">
        <v>38</v>
      </c>
      <c r="C49" s="77">
        <f ca="1">MAX(Assumptions!F70,MIN(Assumptions!G70,NORMINV(RAND(),Assumptions!D70,Assumptions!E70)))</f>
        <v>0.16780458528324674</v>
      </c>
      <c r="D49" s="77">
        <f ca="1">MAX(Assumptions!F71,MIN(Assumptions!G71,NORMINV(RAND(),Assumptions!D71,Assumptions!E71)))</f>
        <v>0.28381414227237517</v>
      </c>
      <c r="E49" s="77">
        <f ca="1">MAX(Assumptions!F72,MIN(Assumptions!G72,NORMINV(RAND(),Assumptions!D72,Assumptions!E72)))</f>
        <v>8.2237116070355831E-2</v>
      </c>
      <c r="F49" s="77">
        <f ca="1">MAX(Assumptions!F73,MIN(Assumptions!G73,NORMINV(RAND(),Assumptions!D73,Assumptions!E73)))</f>
        <v>3.7607181806649924E-2</v>
      </c>
      <c r="G49" s="101">
        <f ca="1">MAX(Assumptions!F74,MIN(Assumptions!G74,NORMINV(RAND(),Assumptions!D74,Assumptions!E74)))</f>
        <v>16.888333516830169</v>
      </c>
      <c r="H49" s="77">
        <f ca="1">MAX(Assumptions!F75,MIN(Assumptions!G75,NORMINV(RAND(),Assumptions!D75,Assumptions!E75)))</f>
        <v>0.66958659706772861</v>
      </c>
      <c r="I49" s="97">
        <f ca="1">'Historical Financials'!F7*(1+C49)</f>
        <v>1211.7140376898967</v>
      </c>
      <c r="J49" s="97">
        <f t="shared" ca="1" si="0"/>
        <v>1415.0452092663384</v>
      </c>
      <c r="K49" s="97">
        <f t="shared" ca="1" si="1"/>
        <v>1652.4962837643216</v>
      </c>
      <c r="L49" s="97">
        <f t="shared" ca="1" si="2"/>
        <v>1929.7927373435</v>
      </c>
      <c r="M49" s="97">
        <f t="shared" ca="1" si="3"/>
        <v>2253.6208073160478</v>
      </c>
      <c r="N49" s="54">
        <f>Assumptions!E59</f>
        <v>0.25</v>
      </c>
      <c r="O49" s="77">
        <f t="shared" ca="1" si="4"/>
        <v>0.25845353556809381</v>
      </c>
      <c r="P49" s="77">
        <f t="shared" ca="1" si="5"/>
        <v>0.26690707113618761</v>
      </c>
      <c r="Q49" s="77">
        <f t="shared" ca="1" si="6"/>
        <v>0.27536060670428136</v>
      </c>
      <c r="R49" s="77">
        <f t="shared" ca="1" si="7"/>
        <v>0.28381414227237517</v>
      </c>
      <c r="S49" s="97">
        <f t="shared" ca="1" si="8"/>
        <v>202.83686977899384</v>
      </c>
      <c r="T49" s="97">
        <f t="shared" ca="1" si="9"/>
        <v>244.88351186540751</v>
      </c>
      <c r="U49" s="97">
        <f t="shared" ca="1" si="10"/>
        <v>295.32983520516967</v>
      </c>
      <c r="V49" s="97">
        <f t="shared" ca="1" si="11"/>
        <v>355.81088457983276</v>
      </c>
      <c r="W49" s="97">
        <f t="shared" ca="1" si="12"/>
        <v>428.27391938704085</v>
      </c>
      <c r="X49" s="97">
        <f t="shared" ca="1" si="13"/>
        <v>1177.3479600465412</v>
      </c>
      <c r="Y49" s="97">
        <f t="shared" ca="1" si="14"/>
        <v>9956.9963941859532</v>
      </c>
      <c r="Z49" s="97">
        <f t="shared" ca="1" si="15"/>
        <v>10801.937820802563</v>
      </c>
      <c r="AA49" s="97">
        <f ca="1">Assumptions!D40*Y49+(1-Assumptions!D40)*Z49</f>
        <v>10337.220036163428</v>
      </c>
      <c r="AB49" s="97">
        <f t="shared" ca="1" si="16"/>
        <v>6962.9237495618454</v>
      </c>
      <c r="AC49" s="97">
        <f t="shared" ca="1" si="17"/>
        <v>8140.271709608387</v>
      </c>
      <c r="AD49" s="97">
        <f ca="1">AC49+Assumptions!D47-Assumptions!D48-Assumptions!D49</f>
        <v>9280.771709608387</v>
      </c>
      <c r="AE49" s="73">
        <f ca="1">AD49/Assumptions!D46</f>
        <v>199.586488378675</v>
      </c>
      <c r="AF49" s="77">
        <f ca="1">AE49/Assumptions!D45-1</f>
        <v>0.98002468629637907</v>
      </c>
    </row>
    <row r="50" spans="2:32" x14ac:dyDescent="0.2">
      <c r="B50" s="130">
        <v>39</v>
      </c>
      <c r="C50" s="77">
        <f ca="1">MAX(Assumptions!F70,MIN(Assumptions!G70,NORMINV(RAND(),Assumptions!D70,Assumptions!E70)))</f>
        <v>0.13033282982479846</v>
      </c>
      <c r="D50" s="77">
        <f ca="1">MAX(Assumptions!F71,MIN(Assumptions!G71,NORMINV(RAND(),Assumptions!D71,Assumptions!E71)))</f>
        <v>0.29610481499034796</v>
      </c>
      <c r="E50" s="77">
        <f ca="1">MAX(Assumptions!F72,MIN(Assumptions!G72,NORMINV(RAND(),Assumptions!D72,Assumptions!E72)))</f>
        <v>8.2312770421850465E-2</v>
      </c>
      <c r="F50" s="77">
        <f ca="1">MAX(Assumptions!F73,MIN(Assumptions!G73,NORMINV(RAND(),Assumptions!D73,Assumptions!E73)))</f>
        <v>3.4633012042318077E-2</v>
      </c>
      <c r="G50" s="101">
        <f ca="1">MAX(Assumptions!F74,MIN(Assumptions!G74,NORMINV(RAND(),Assumptions!D74,Assumptions!E74)))</f>
        <v>19.864059324927716</v>
      </c>
      <c r="H50" s="77">
        <f ca="1">MAX(Assumptions!F75,MIN(Assumptions!G75,NORMINV(RAND(),Assumptions!D75,Assumptions!E75)))</f>
        <v>0.68755222450919418</v>
      </c>
      <c r="I50" s="97">
        <f ca="1">'Historical Financials'!F7*(1+C50)</f>
        <v>1172.8333442262108</v>
      </c>
      <c r="J50" s="97">
        <f t="shared" ca="1" si="0"/>
        <v>1325.6920328920949</v>
      </c>
      <c r="K50" s="97">
        <f t="shared" ca="1" si="1"/>
        <v>1498.4732270151114</v>
      </c>
      <c r="L50" s="97">
        <f t="shared" ca="1" si="2"/>
        <v>1693.7734831086887</v>
      </c>
      <c r="M50" s="97">
        <f t="shared" ca="1" si="3"/>
        <v>1914.5277742444496</v>
      </c>
      <c r="N50" s="54">
        <f>Assumptions!E59</f>
        <v>0.25</v>
      </c>
      <c r="O50" s="77">
        <f t="shared" ca="1" si="4"/>
        <v>0.261526203747587</v>
      </c>
      <c r="P50" s="77">
        <f t="shared" ca="1" si="5"/>
        <v>0.27305240749517401</v>
      </c>
      <c r="Q50" s="77">
        <f t="shared" ca="1" si="6"/>
        <v>0.28457861124276096</v>
      </c>
      <c r="R50" s="77">
        <f t="shared" ca="1" si="7"/>
        <v>0.29610481499034796</v>
      </c>
      <c r="S50" s="97">
        <f t="shared" ca="1" si="8"/>
        <v>201.59604370032218</v>
      </c>
      <c r="T50" s="97">
        <f t="shared" ca="1" si="9"/>
        <v>238.37655963642649</v>
      </c>
      <c r="U50" s="97">
        <f t="shared" ca="1" si="10"/>
        <v>281.32005228505591</v>
      </c>
      <c r="V50" s="97">
        <f t="shared" ca="1" si="11"/>
        <v>331.4082204129831</v>
      </c>
      <c r="W50" s="97">
        <f t="shared" ca="1" si="12"/>
        <v>389.77396963660971</v>
      </c>
      <c r="X50" s="97">
        <f t="shared" ca="1" si="13"/>
        <v>1115.6243533527418</v>
      </c>
      <c r="Y50" s="97">
        <f t="shared" ca="1" si="14"/>
        <v>8457.9500804251256</v>
      </c>
      <c r="Z50" s="97">
        <f t="shared" ca="1" si="15"/>
        <v>11260.952957720601</v>
      </c>
      <c r="AA50" s="97">
        <f ca="1">Assumptions!D40*Y50+(1-Assumptions!D40)*Z50</f>
        <v>9719.3013752080878</v>
      </c>
      <c r="AB50" s="97">
        <f t="shared" ca="1" si="16"/>
        <v>6544.4195733793067</v>
      </c>
      <c r="AC50" s="97">
        <f t="shared" ca="1" si="17"/>
        <v>7660.0439267320489</v>
      </c>
      <c r="AD50" s="97">
        <f ca="1">AC50+Assumptions!D47-Assumptions!D48-Assumptions!D49</f>
        <v>8800.5439267320489</v>
      </c>
      <c r="AE50" s="73">
        <f ca="1">AD50/Assumptions!D46</f>
        <v>189.25900917703331</v>
      </c>
      <c r="AF50" s="77">
        <f ca="1">AE50/Assumptions!D45-1</f>
        <v>0.87756953548644168</v>
      </c>
    </row>
    <row r="51" spans="2:32" x14ac:dyDescent="0.2">
      <c r="B51" s="130">
        <v>40</v>
      </c>
      <c r="C51" s="77">
        <f ca="1">MAX(Assumptions!F70,MIN(Assumptions!G70,NORMINV(RAND(),Assumptions!D70,Assumptions!E70)))</f>
        <v>0.17449515973916413</v>
      </c>
      <c r="D51" s="77">
        <f ca="1">MAX(Assumptions!F71,MIN(Assumptions!G71,NORMINV(RAND(),Assumptions!D71,Assumptions!E71)))</f>
        <v>0.31382307773704399</v>
      </c>
      <c r="E51" s="77">
        <f ca="1">MAX(Assumptions!F72,MIN(Assumptions!G72,NORMINV(RAND(),Assumptions!D72,Assumptions!E72)))</f>
        <v>7.4452763990086712E-2</v>
      </c>
      <c r="F51" s="77">
        <f ca="1">MAX(Assumptions!F73,MIN(Assumptions!G73,NORMINV(RAND(),Assumptions!D73,Assumptions!E73)))</f>
        <v>3.9479381491692729E-2</v>
      </c>
      <c r="G51" s="101">
        <f ca="1">MAX(Assumptions!F74,MIN(Assumptions!G74,NORMINV(RAND(),Assumptions!D74,Assumptions!E74)))</f>
        <v>19.801637313007721</v>
      </c>
      <c r="H51" s="77">
        <f ca="1">MAX(Assumptions!F75,MIN(Assumptions!G75,NORMINV(RAND(),Assumptions!D75,Assumptions!E75)))</f>
        <v>0.51510862014039949</v>
      </c>
      <c r="I51" s="97">
        <f ca="1">'Historical Financials'!F7*(1+C51)</f>
        <v>1218.6561777453567</v>
      </c>
      <c r="J51" s="97">
        <f t="shared" ca="1" si="0"/>
        <v>1431.305782148152</v>
      </c>
      <c r="K51" s="97">
        <f t="shared" ca="1" si="1"/>
        <v>1681.0617132396833</v>
      </c>
      <c r="L51" s="97">
        <f t="shared" ca="1" si="2"/>
        <v>1974.3988454228349</v>
      </c>
      <c r="M51" s="97">
        <f t="shared" ca="1" si="3"/>
        <v>2318.9218873437139</v>
      </c>
      <c r="N51" s="54">
        <f>Assumptions!E59</f>
        <v>0.25</v>
      </c>
      <c r="O51" s="77">
        <f t="shared" ca="1" si="4"/>
        <v>0.26595576943426102</v>
      </c>
      <c r="P51" s="77">
        <f t="shared" ca="1" si="5"/>
        <v>0.28191153886852199</v>
      </c>
      <c r="Q51" s="77">
        <f t="shared" ca="1" si="6"/>
        <v>0.29786730830278296</v>
      </c>
      <c r="R51" s="77">
        <f t="shared" ca="1" si="7"/>
        <v>0.31382307773704399</v>
      </c>
      <c r="S51" s="97">
        <f t="shared" ca="1" si="8"/>
        <v>156.93507553599602</v>
      </c>
      <c r="T51" s="97">
        <f t="shared" ca="1" si="9"/>
        <v>196.08332353271044</v>
      </c>
      <c r="U51" s="97">
        <f t="shared" ca="1" si="10"/>
        <v>244.11548392003661</v>
      </c>
      <c r="V51" s="97">
        <f t="shared" ca="1" si="11"/>
        <v>302.93994831313086</v>
      </c>
      <c r="W51" s="97">
        <f t="shared" ca="1" si="12"/>
        <v>374.86061618029044</v>
      </c>
      <c r="X51" s="97">
        <f t="shared" ca="1" si="13"/>
        <v>1001.7964886146942</v>
      </c>
      <c r="Y51" s="97">
        <f t="shared" ca="1" si="14"/>
        <v>11141.612667021176</v>
      </c>
      <c r="Z51" s="97">
        <f t="shared" ca="1" si="15"/>
        <v>14410.269357382353</v>
      </c>
      <c r="AA51" s="97">
        <f ca="1">Assumptions!D40*Y51+(1-Assumptions!D40)*Z51</f>
        <v>12612.508177683705</v>
      </c>
      <c r="AB51" s="97">
        <f t="shared" ca="1" si="16"/>
        <v>8807.7468491596974</v>
      </c>
      <c r="AC51" s="97">
        <f t="shared" ca="1" si="17"/>
        <v>9809.5433377743921</v>
      </c>
      <c r="AD51" s="97">
        <f ca="1">AC51+Assumptions!D47-Assumptions!D48-Assumptions!D49</f>
        <v>10950.043337774392</v>
      </c>
      <c r="AE51" s="73">
        <f ca="1">AD51/Assumptions!D46</f>
        <v>235.48480296289014</v>
      </c>
      <c r="AF51" s="77">
        <f ca="1">AE51/Assumptions!D45-1</f>
        <v>1.3361587595524815</v>
      </c>
    </row>
    <row r="52" spans="2:32" x14ac:dyDescent="0.2">
      <c r="B52" s="130">
        <v>41</v>
      </c>
      <c r="C52" s="77">
        <f ca="1">MAX(Assumptions!F70,MIN(Assumptions!G70,NORMINV(RAND(),Assumptions!D70,Assumptions!E70)))</f>
        <v>0.14030880372094218</v>
      </c>
      <c r="D52" s="77">
        <f ca="1">MAX(Assumptions!F71,MIN(Assumptions!G71,NORMINV(RAND(),Assumptions!D71,Assumptions!E71)))</f>
        <v>0.32512229166438417</v>
      </c>
      <c r="E52" s="77">
        <f ca="1">MAX(Assumptions!F72,MIN(Assumptions!G72,NORMINV(RAND(),Assumptions!D72,Assumptions!E72)))</f>
        <v>0.10167551876044278</v>
      </c>
      <c r="F52" s="77">
        <f ca="1">MAX(Assumptions!F73,MIN(Assumptions!G73,NORMINV(RAND(),Assumptions!D73,Assumptions!E73)))</f>
        <v>3.1478227552474439E-2</v>
      </c>
      <c r="G52" s="101">
        <f ca="1">MAX(Assumptions!F74,MIN(Assumptions!G74,NORMINV(RAND(),Assumptions!D74,Assumptions!E74)))</f>
        <v>23.201087884589384</v>
      </c>
      <c r="H52" s="77">
        <f ca="1">MAX(Assumptions!F75,MIN(Assumptions!G75,NORMINV(RAND(),Assumptions!D75,Assumptions!E75)))</f>
        <v>0.65601286982449092</v>
      </c>
      <c r="I52" s="97">
        <f ca="1">'Historical Financials'!F7*(1+C52)</f>
        <v>1183.1844147408494</v>
      </c>
      <c r="J52" s="97">
        <f t="shared" ca="1" si="0"/>
        <v>1349.1956045544011</v>
      </c>
      <c r="K52" s="97">
        <f t="shared" ca="1" si="1"/>
        <v>1538.4996258149824</v>
      </c>
      <c r="L52" s="97">
        <f t="shared" ca="1" si="2"/>
        <v>1754.3646678381997</v>
      </c>
      <c r="M52" s="97">
        <f t="shared" ca="1" si="3"/>
        <v>2000.5174756728654</v>
      </c>
      <c r="N52" s="54">
        <f>Assumptions!E59</f>
        <v>0.25</v>
      </c>
      <c r="O52" s="77">
        <f t="shared" ca="1" si="4"/>
        <v>0.26878057291609603</v>
      </c>
      <c r="P52" s="77">
        <f t="shared" ca="1" si="5"/>
        <v>0.28756114583219206</v>
      </c>
      <c r="Q52" s="77">
        <f t="shared" ca="1" si="6"/>
        <v>0.30634171874828814</v>
      </c>
      <c r="R52" s="77">
        <f t="shared" ca="1" si="7"/>
        <v>0.32512229166438417</v>
      </c>
      <c r="S52" s="97">
        <f t="shared" ca="1" si="8"/>
        <v>194.04605086143883</v>
      </c>
      <c r="T52" s="97">
        <f t="shared" ca="1" si="9"/>
        <v>237.89491140646328</v>
      </c>
      <c r="U52" s="97">
        <f t="shared" ca="1" si="10"/>
        <v>290.22843498570927</v>
      </c>
      <c r="V52" s="97">
        <f t="shared" ca="1" si="11"/>
        <v>352.56433419812976</v>
      </c>
      <c r="W52" s="97">
        <f t="shared" ca="1" si="12"/>
        <v>426.67918468966951</v>
      </c>
      <c r="X52" s="97">
        <f t="shared" ca="1" si="13"/>
        <v>1091.4767532044802</v>
      </c>
      <c r="Y52" s="97">
        <f t="shared" ca="1" si="14"/>
        <v>6269.6192628480903</v>
      </c>
      <c r="Z52" s="97">
        <f t="shared" ca="1" si="15"/>
        <v>15090.285142055902</v>
      </c>
      <c r="AA52" s="97">
        <f ca="1">Assumptions!D40*Y52+(1-Assumptions!D40)*Z52</f>
        <v>10238.918908491605</v>
      </c>
      <c r="AB52" s="97">
        <f t="shared" ca="1" si="16"/>
        <v>6309.3643828616614</v>
      </c>
      <c r="AC52" s="97">
        <f t="shared" ca="1" si="17"/>
        <v>7400.8411360661412</v>
      </c>
      <c r="AD52" s="97">
        <f ca="1">AC52+Assumptions!D47-Assumptions!D48-Assumptions!D49</f>
        <v>8541.3411360661412</v>
      </c>
      <c r="AE52" s="73">
        <f ca="1">AD52/Assumptions!D46</f>
        <v>183.68475561432561</v>
      </c>
      <c r="AF52" s="77">
        <f ca="1">AE52/Assumptions!D45-1</f>
        <v>0.82226940093577006</v>
      </c>
    </row>
    <row r="53" spans="2:32" x14ac:dyDescent="0.2">
      <c r="B53" s="130">
        <v>42</v>
      </c>
      <c r="C53" s="77">
        <f ca="1">MAX(Assumptions!F70,MIN(Assumptions!G70,NORMINV(RAND(),Assumptions!D70,Assumptions!E70)))</f>
        <v>0.14909250064122281</v>
      </c>
      <c r="D53" s="77">
        <f ca="1">MAX(Assumptions!F71,MIN(Assumptions!G71,NORMINV(RAND(),Assumptions!D71,Assumptions!E71)))</f>
        <v>0.30381811144402227</v>
      </c>
      <c r="E53" s="77">
        <f ca="1">MAX(Assumptions!F72,MIN(Assumptions!G72,NORMINV(RAND(),Assumptions!D72,Assumptions!E72)))</f>
        <v>8.9503656095971829E-2</v>
      </c>
      <c r="F53" s="77">
        <f ca="1">MAX(Assumptions!F73,MIN(Assumptions!G73,NORMINV(RAND(),Assumptions!D73,Assumptions!E73)))</f>
        <v>3.7855532767200772E-2</v>
      </c>
      <c r="G53" s="101">
        <f ca="1">MAX(Assumptions!F74,MIN(Assumptions!G74,NORMINV(RAND(),Assumptions!D74,Assumptions!E74)))</f>
        <v>14.272871946220111</v>
      </c>
      <c r="H53" s="77">
        <f ca="1">MAX(Assumptions!F75,MIN(Assumptions!G75,NORMINV(RAND(),Assumptions!D75,Assumptions!E75)))</f>
        <v>0.60175188050103767</v>
      </c>
      <c r="I53" s="97">
        <f ca="1">'Historical Financials'!F7*(1+C53)</f>
        <v>1192.2983786653326</v>
      </c>
      <c r="J53" s="97">
        <f t="shared" ca="1" si="0"/>
        <v>1370.0611254510225</v>
      </c>
      <c r="K53" s="97">
        <f t="shared" ca="1" si="1"/>
        <v>1574.3269646758433</v>
      </c>
      <c r="L53" s="97">
        <f t="shared" ca="1" si="2"/>
        <v>1809.0473086662707</v>
      </c>
      <c r="M53" s="97">
        <f t="shared" ca="1" si="3"/>
        <v>2078.7626956935987</v>
      </c>
      <c r="N53" s="54">
        <f>Assumptions!E59</f>
        <v>0.25</v>
      </c>
      <c r="O53" s="77">
        <f t="shared" ca="1" si="4"/>
        <v>0.26345452786100554</v>
      </c>
      <c r="P53" s="77">
        <f t="shared" ca="1" si="5"/>
        <v>0.27690905572201113</v>
      </c>
      <c r="Q53" s="77">
        <f t="shared" ca="1" si="6"/>
        <v>0.29036358358301673</v>
      </c>
      <c r="R53" s="77">
        <f t="shared" ca="1" si="7"/>
        <v>0.30381811144402227</v>
      </c>
      <c r="S53" s="97">
        <f t="shared" ca="1" si="8"/>
        <v>179.36694787005055</v>
      </c>
      <c r="T53" s="97">
        <f t="shared" ca="1" si="9"/>
        <v>217.20162334461244</v>
      </c>
      <c r="U53" s="97">
        <f t="shared" ca="1" si="10"/>
        <v>262.33096014549255</v>
      </c>
      <c r="V53" s="97">
        <f t="shared" ca="1" si="11"/>
        <v>316.08910599563683</v>
      </c>
      <c r="W53" s="97">
        <f t="shared" ca="1" si="12"/>
        <v>380.04588154121387</v>
      </c>
      <c r="X53" s="97">
        <f t="shared" ca="1" si="13"/>
        <v>1022.3579980324197</v>
      </c>
      <c r="Y53" s="97">
        <f t="shared" ca="1" si="14"/>
        <v>7636.9226109560241</v>
      </c>
      <c r="Z53" s="97">
        <f t="shared" ca="1" si="15"/>
        <v>9014.2571659428795</v>
      </c>
      <c r="AA53" s="97">
        <f ca="1">Assumptions!D40*Y53+(1-Assumptions!D40)*Z53</f>
        <v>8256.7231607001086</v>
      </c>
      <c r="AB53" s="97">
        <f t="shared" ca="1" si="16"/>
        <v>5378.5382756329091</v>
      </c>
      <c r="AC53" s="97">
        <f t="shared" ca="1" si="17"/>
        <v>6400.8962736653284</v>
      </c>
      <c r="AD53" s="97">
        <f ca="1">AC53+Assumptions!D47-Assumptions!D48-Assumptions!D49</f>
        <v>7541.3962736653284</v>
      </c>
      <c r="AE53" s="73">
        <f ca="1">AD53/Assumptions!D46</f>
        <v>162.18056502506082</v>
      </c>
      <c r="AF53" s="77">
        <f ca="1">AE53/Assumptions!D45-1</f>
        <v>0.60893417683592088</v>
      </c>
    </row>
    <row r="54" spans="2:32" x14ac:dyDescent="0.2">
      <c r="B54" s="130">
        <v>43</v>
      </c>
      <c r="C54" s="77">
        <f ca="1">MAX(Assumptions!F70,MIN(Assumptions!G70,NORMINV(RAND(),Assumptions!D70,Assumptions!E70)))</f>
        <v>0.14829285362936415</v>
      </c>
      <c r="D54" s="77">
        <f ca="1">MAX(Assumptions!F71,MIN(Assumptions!G71,NORMINV(RAND(),Assumptions!D71,Assumptions!E71)))</f>
        <v>0.28085282396131861</v>
      </c>
      <c r="E54" s="77">
        <f ca="1">MAX(Assumptions!F72,MIN(Assumptions!G72,NORMINV(RAND(),Assumptions!D72,Assumptions!E72)))</f>
        <v>8.3814255681122635E-2</v>
      </c>
      <c r="F54" s="77">
        <f ca="1">MAX(Assumptions!F73,MIN(Assumptions!G73,NORMINV(RAND(),Assumptions!D73,Assumptions!E73)))</f>
        <v>2.2858085729079089E-2</v>
      </c>
      <c r="G54" s="101">
        <f ca="1">MAX(Assumptions!F74,MIN(Assumptions!G74,NORMINV(RAND(),Assumptions!D74,Assumptions!E74)))</f>
        <v>12.619595990088568</v>
      </c>
      <c r="H54" s="77">
        <f ca="1">MAX(Assumptions!F75,MIN(Assumptions!G75,NORMINV(RAND(),Assumptions!D75,Assumptions!E75)))</f>
        <v>0.63210325356230646</v>
      </c>
      <c r="I54" s="97">
        <f ca="1">'Historical Financials'!F7*(1+C54)</f>
        <v>1191.4686649258281</v>
      </c>
      <c r="J54" s="97">
        <f t="shared" ca="1" si="0"/>
        <v>1368.1549532576478</v>
      </c>
      <c r="K54" s="97">
        <f t="shared" ca="1" si="1"/>
        <v>1571.0425554833737</v>
      </c>
      <c r="L54" s="97">
        <f t="shared" ca="1" si="2"/>
        <v>1804.0169392091718</v>
      </c>
      <c r="M54" s="97">
        <f t="shared" ca="1" si="3"/>
        <v>2071.5397591202113</v>
      </c>
      <c r="N54" s="54">
        <f>Assumptions!E59</f>
        <v>0.25</v>
      </c>
      <c r="O54" s="77">
        <f t="shared" ca="1" si="4"/>
        <v>0.25771320599032965</v>
      </c>
      <c r="P54" s="77">
        <f t="shared" ca="1" si="5"/>
        <v>0.2654264119806593</v>
      </c>
      <c r="Q54" s="77">
        <f t="shared" ca="1" si="6"/>
        <v>0.27313961797098896</v>
      </c>
      <c r="R54" s="77">
        <f t="shared" ca="1" si="7"/>
        <v>0.28085282396131861</v>
      </c>
      <c r="S54" s="97">
        <f t="shared" ca="1" si="8"/>
        <v>188.28280490428835</v>
      </c>
      <c r="T54" s="97">
        <f t="shared" ca="1" si="9"/>
        <v>222.87429709347191</v>
      </c>
      <c r="U54" s="97">
        <f t="shared" ca="1" si="10"/>
        <v>263.58464751873288</v>
      </c>
      <c r="V54" s="97">
        <f t="shared" ca="1" si="11"/>
        <v>311.46792851380997</v>
      </c>
      <c r="W54" s="97">
        <f t="shared" ca="1" si="12"/>
        <v>367.75627679423604</v>
      </c>
      <c r="X54" s="97">
        <f t="shared" ca="1" si="13"/>
        <v>1042.1470705152562</v>
      </c>
      <c r="Y54" s="97">
        <f t="shared" ca="1" si="14"/>
        <v>6171.0320972027348</v>
      </c>
      <c r="Z54" s="97">
        <f t="shared" ca="1" si="15"/>
        <v>7342.053074094777</v>
      </c>
      <c r="AA54" s="97">
        <f ca="1">Assumptions!D40*Y54+(1-Assumptions!D40)*Z54</f>
        <v>6697.9915368041538</v>
      </c>
      <c r="AB54" s="97">
        <f t="shared" ca="1" si="16"/>
        <v>4478.8889945901537</v>
      </c>
      <c r="AC54" s="97">
        <f t="shared" ca="1" si="17"/>
        <v>5521.0360651054098</v>
      </c>
      <c r="AD54" s="97">
        <f ca="1">AC54+Assumptions!D47-Assumptions!D48-Assumptions!D49</f>
        <v>6661.5360651054098</v>
      </c>
      <c r="AE54" s="73">
        <f ca="1">AD54/Assumptions!D46</f>
        <v>143.25884010979377</v>
      </c>
      <c r="AF54" s="77">
        <f ca="1">AE54/Assumptions!D45-1</f>
        <v>0.42121865188287466</v>
      </c>
    </row>
    <row r="55" spans="2:32" x14ac:dyDescent="0.2">
      <c r="B55" s="130">
        <v>44</v>
      </c>
      <c r="C55" s="77">
        <f ca="1">MAX(Assumptions!F70,MIN(Assumptions!G70,NORMINV(RAND(),Assumptions!D70,Assumptions!E70)))</f>
        <v>0.11134595903985403</v>
      </c>
      <c r="D55" s="77">
        <f ca="1">MAX(Assumptions!F71,MIN(Assumptions!G71,NORMINV(RAND(),Assumptions!D71,Assumptions!E71)))</f>
        <v>0.31595550572070369</v>
      </c>
      <c r="E55" s="77">
        <f ca="1">MAX(Assumptions!F72,MIN(Assumptions!G72,NORMINV(RAND(),Assumptions!D72,Assumptions!E72)))</f>
        <v>9.9779318552576393E-2</v>
      </c>
      <c r="F55" s="77">
        <f ca="1">MAX(Assumptions!F73,MIN(Assumptions!G73,NORMINV(RAND(),Assumptions!D73,Assumptions!E73)))</f>
        <v>0.05</v>
      </c>
      <c r="G55" s="101">
        <f ca="1">MAX(Assumptions!F74,MIN(Assumptions!G74,NORMINV(RAND(),Assumptions!D74,Assumptions!E74)))</f>
        <v>13.924334582878622</v>
      </c>
      <c r="H55" s="77">
        <f ca="1">MAX(Assumptions!F75,MIN(Assumptions!G75,NORMINV(RAND(),Assumptions!D75,Assumptions!E75)))</f>
        <v>0.59460686459690837</v>
      </c>
      <c r="I55" s="97">
        <f ca="1">'Historical Financials'!F7*(1+C55)</f>
        <v>1153.1325670997524</v>
      </c>
      <c r="J55" s="97">
        <f t="shared" ca="1" si="0"/>
        <v>1281.5292186835632</v>
      </c>
      <c r="K55" s="97">
        <f t="shared" ca="1" si="1"/>
        <v>1424.2223185754792</v>
      </c>
      <c r="L55" s="97">
        <f t="shared" ca="1" si="2"/>
        <v>1582.8037185232304</v>
      </c>
      <c r="M55" s="97">
        <f t="shared" ca="1" si="3"/>
        <v>1759.0425165340466</v>
      </c>
      <c r="N55" s="54">
        <f>Assumptions!E59</f>
        <v>0.25</v>
      </c>
      <c r="O55" s="77">
        <f t="shared" ca="1" si="4"/>
        <v>0.26648887643017594</v>
      </c>
      <c r="P55" s="77">
        <f t="shared" ca="1" si="5"/>
        <v>0.28297775286035187</v>
      </c>
      <c r="Q55" s="77">
        <f t="shared" ca="1" si="6"/>
        <v>0.29946662929052775</v>
      </c>
      <c r="R55" s="77">
        <f t="shared" ca="1" si="7"/>
        <v>0.31595550572070369</v>
      </c>
      <c r="S55" s="97">
        <f t="shared" ca="1" si="8"/>
        <v>171.41513504694194</v>
      </c>
      <c r="T55" s="97">
        <f t="shared" ca="1" si="9"/>
        <v>203.06614159003453</v>
      </c>
      <c r="U55" s="97">
        <f t="shared" ca="1" si="10"/>
        <v>239.64037991352319</v>
      </c>
      <c r="V55" s="97">
        <f t="shared" ca="1" si="11"/>
        <v>281.84180721657583</v>
      </c>
      <c r="W55" s="97">
        <f t="shared" ca="1" si="12"/>
        <v>330.47010843076112</v>
      </c>
      <c r="X55" s="97">
        <f t="shared" ca="1" si="13"/>
        <v>901.96578977986076</v>
      </c>
      <c r="Y55" s="97">
        <f t="shared" ca="1" si="14"/>
        <v>6970.6380870965158</v>
      </c>
      <c r="Z55" s="97">
        <f t="shared" ca="1" si="15"/>
        <v>7738.8550879740724</v>
      </c>
      <c r="AA55" s="97">
        <f ca="1">Assumptions!D40*Y55+(1-Assumptions!D40)*Z55</f>
        <v>7316.3357374914158</v>
      </c>
      <c r="AB55" s="97">
        <f t="shared" ca="1" si="16"/>
        <v>4547.4285503349556</v>
      </c>
      <c r="AC55" s="97">
        <f t="shared" ca="1" si="17"/>
        <v>5449.3943401148163</v>
      </c>
      <c r="AD55" s="97">
        <f ca="1">AC55+Assumptions!D47-Assumptions!D48-Assumptions!D49</f>
        <v>6589.8943401148163</v>
      </c>
      <c r="AE55" s="73">
        <f ca="1">AD55/Assumptions!D46</f>
        <v>141.71815785193152</v>
      </c>
      <c r="AF55" s="77">
        <f ca="1">AE55/Assumptions!D45-1</f>
        <v>0.40593410567392385</v>
      </c>
    </row>
    <row r="56" spans="2:32" x14ac:dyDescent="0.2">
      <c r="B56" s="130">
        <v>45</v>
      </c>
      <c r="C56" s="77">
        <f ca="1">MAX(Assumptions!F70,MIN(Assumptions!G70,NORMINV(RAND(),Assumptions!D70,Assumptions!E70)))</f>
        <v>0.14098622944795458</v>
      </c>
      <c r="D56" s="77">
        <f ca="1">MAX(Assumptions!F71,MIN(Assumptions!G71,NORMINV(RAND(),Assumptions!D71,Assumptions!E71)))</f>
        <v>0.25151560601380385</v>
      </c>
      <c r="E56" s="77">
        <f ca="1">MAX(Assumptions!F72,MIN(Assumptions!G72,NORMINV(RAND(),Assumptions!D72,Assumptions!E72)))</f>
        <v>8.5021593503485579E-2</v>
      </c>
      <c r="F56" s="77">
        <f ca="1">MAX(Assumptions!F73,MIN(Assumptions!G73,NORMINV(RAND(),Assumptions!D73,Assumptions!E73)))</f>
        <v>3.2805527358171667E-2</v>
      </c>
      <c r="G56" s="101">
        <f ca="1">MAX(Assumptions!F74,MIN(Assumptions!G74,NORMINV(RAND(),Assumptions!D74,Assumptions!E74)))</f>
        <v>14.625524278424068</v>
      </c>
      <c r="H56" s="77">
        <f ca="1">MAX(Assumptions!F75,MIN(Assumptions!G75,NORMINV(RAND(),Assumptions!D75,Assumptions!E75)))</f>
        <v>0.52621643632005277</v>
      </c>
      <c r="I56" s="97">
        <f ca="1">'Historical Financials'!F7*(1+C56)</f>
        <v>1183.8873116751977</v>
      </c>
      <c r="J56" s="97">
        <f t="shared" ca="1" si="0"/>
        <v>1350.7991198395594</v>
      </c>
      <c r="K56" s="97">
        <f t="shared" ca="1" si="1"/>
        <v>1541.2431944873547</v>
      </c>
      <c r="L56" s="97">
        <f t="shared" ca="1" si="2"/>
        <v>1758.5372611404475</v>
      </c>
      <c r="M56" s="97">
        <f t="shared" ca="1" si="3"/>
        <v>2006.4667989323725</v>
      </c>
      <c r="N56" s="54">
        <f>Assumptions!E59</f>
        <v>0.25</v>
      </c>
      <c r="O56" s="77">
        <f t="shared" ca="1" si="4"/>
        <v>0.25037890150345099</v>
      </c>
      <c r="P56" s="77">
        <f t="shared" ca="1" si="5"/>
        <v>0.25075780300690192</v>
      </c>
      <c r="Q56" s="77">
        <f t="shared" ca="1" si="6"/>
        <v>0.25113670451035286</v>
      </c>
      <c r="R56" s="77">
        <f t="shared" ca="1" si="7"/>
        <v>0.25151560601380385</v>
      </c>
      <c r="S56" s="97">
        <f t="shared" ca="1" si="8"/>
        <v>155.74524053856254</v>
      </c>
      <c r="T56" s="97">
        <f t="shared" ca="1" si="9"/>
        <v>177.97250275689231</v>
      </c>
      <c r="U56" s="97">
        <f t="shared" ca="1" si="10"/>
        <v>203.37147440558704</v>
      </c>
      <c r="V56" s="97">
        <f t="shared" ca="1" si="11"/>
        <v>232.3946763022839</v>
      </c>
      <c r="W56" s="97">
        <f t="shared" ca="1" si="12"/>
        <v>265.55918323316979</v>
      </c>
      <c r="X56" s="97">
        <f t="shared" ca="1" si="13"/>
        <v>798.19449787099154</v>
      </c>
      <c r="Y56" s="97">
        <f t="shared" ca="1" si="14"/>
        <v>5252.6169152739494</v>
      </c>
      <c r="Z56" s="97">
        <f t="shared" ca="1" si="15"/>
        <v>7380.883632021174</v>
      </c>
      <c r="AA56" s="97">
        <f ca="1">Assumptions!D40*Y56+(1-Assumptions!D40)*Z56</f>
        <v>6210.3369378102007</v>
      </c>
      <c r="AB56" s="97">
        <f t="shared" ca="1" si="16"/>
        <v>4129.7451934369838</v>
      </c>
      <c r="AC56" s="97">
        <f t="shared" ca="1" si="17"/>
        <v>4927.9396913079754</v>
      </c>
      <c r="AD56" s="97">
        <f ca="1">AC56+Assumptions!D47-Assumptions!D48-Assumptions!D49</f>
        <v>6068.4396913079754</v>
      </c>
      <c r="AE56" s="73">
        <f ca="1">AD56/Assumptions!D46</f>
        <v>130.50407938296721</v>
      </c>
      <c r="AF56" s="77">
        <f ca="1">AE56/Assumptions!D45-1</f>
        <v>0.29468332721197621</v>
      </c>
    </row>
    <row r="57" spans="2:32" x14ac:dyDescent="0.2">
      <c r="B57" s="130">
        <v>46</v>
      </c>
      <c r="C57" s="77">
        <f ca="1">MAX(Assumptions!F70,MIN(Assumptions!G70,NORMINV(RAND(),Assumptions!D70,Assumptions!E70)))</f>
        <v>9.6978253858345548E-2</v>
      </c>
      <c r="D57" s="77">
        <f ca="1">MAX(Assumptions!F71,MIN(Assumptions!G71,NORMINV(RAND(),Assumptions!D71,Assumptions!E71)))</f>
        <v>0.2845275780977603</v>
      </c>
      <c r="E57" s="77">
        <f ca="1">MAX(Assumptions!F72,MIN(Assumptions!G72,NORMINV(RAND(),Assumptions!D72,Assumptions!E72)))</f>
        <v>9.8047573963934348E-2</v>
      </c>
      <c r="F57" s="77">
        <f ca="1">MAX(Assumptions!F73,MIN(Assumptions!G73,NORMINV(RAND(),Assumptions!D73,Assumptions!E73)))</f>
        <v>4.8339770414351578E-2</v>
      </c>
      <c r="G57" s="101">
        <f ca="1">MAX(Assumptions!F74,MIN(Assumptions!G74,NORMINV(RAND(),Assumptions!D74,Assumptions!E74)))</f>
        <v>13.494726409375303</v>
      </c>
      <c r="H57" s="77">
        <f ca="1">MAX(Assumptions!F75,MIN(Assumptions!G75,NORMINV(RAND(),Assumptions!D75,Assumptions!E75)))</f>
        <v>0.57156598950650939</v>
      </c>
      <c r="I57" s="97">
        <f ca="1">'Historical Financials'!F7*(1+C57)</f>
        <v>1138.2246362034191</v>
      </c>
      <c r="J57" s="97">
        <f t="shared" ca="1" si="0"/>
        <v>1248.6076739209773</v>
      </c>
      <c r="K57" s="97">
        <f t="shared" ca="1" si="1"/>
        <v>1369.695465891964</v>
      </c>
      <c r="L57" s="97">
        <f t="shared" ca="1" si="2"/>
        <v>1502.5261404918597</v>
      </c>
      <c r="M57" s="97">
        <f t="shared" ca="1" si="3"/>
        <v>1648.2385019732792</v>
      </c>
      <c r="N57" s="54">
        <f>Assumptions!E59</f>
        <v>0.25</v>
      </c>
      <c r="O57" s="77">
        <f t="shared" ca="1" si="4"/>
        <v>0.25863189452444008</v>
      </c>
      <c r="P57" s="77">
        <f t="shared" ca="1" si="5"/>
        <v>0.26726378904888015</v>
      </c>
      <c r="Q57" s="77">
        <f t="shared" ca="1" si="6"/>
        <v>0.27589568357332023</v>
      </c>
      <c r="R57" s="77">
        <f t="shared" ca="1" si="7"/>
        <v>0.2845275780977603</v>
      </c>
      <c r="S57" s="97">
        <f t="shared" ca="1" si="8"/>
        <v>162.64262261807349</v>
      </c>
      <c r="T57" s="97">
        <f t="shared" ca="1" si="9"/>
        <v>184.57567251602208</v>
      </c>
      <c r="U57" s="97">
        <f t="shared" ca="1" si="10"/>
        <v>209.2331618114315</v>
      </c>
      <c r="V57" s="97">
        <f t="shared" ca="1" si="11"/>
        <v>236.93723770854388</v>
      </c>
      <c r="W57" s="97">
        <f t="shared" ca="1" si="12"/>
        <v>268.04690720046051</v>
      </c>
      <c r="X57" s="97">
        <f t="shared" ca="1" si="13"/>
        <v>790.15106715480238</v>
      </c>
      <c r="Y57" s="97">
        <f t="shared" ca="1" si="14"/>
        <v>5653.1211014888304</v>
      </c>
      <c r="Z57" s="97">
        <f t="shared" ca="1" si="15"/>
        <v>6328.6125206164497</v>
      </c>
      <c r="AA57" s="97">
        <f ca="1">Assumptions!D40*Y57+(1-Assumptions!D40)*Z57</f>
        <v>5957.092240096259</v>
      </c>
      <c r="AB57" s="97">
        <f t="shared" ca="1" si="16"/>
        <v>3731.8874816659818</v>
      </c>
      <c r="AC57" s="97">
        <f t="shared" ca="1" si="17"/>
        <v>4522.0385488207839</v>
      </c>
      <c r="AD57" s="97">
        <f ca="1">AC57+Assumptions!D47-Assumptions!D48-Assumptions!D49</f>
        <v>5662.5385488207839</v>
      </c>
      <c r="AE57" s="73">
        <f ca="1">AD57/Assumptions!D46</f>
        <v>121.77502255528567</v>
      </c>
      <c r="AF57" s="77">
        <f ca="1">AE57/Assumptions!D45-1</f>
        <v>0.20808554122307221</v>
      </c>
    </row>
    <row r="58" spans="2:32" x14ac:dyDescent="0.2">
      <c r="B58" s="130">
        <v>47</v>
      </c>
      <c r="C58" s="77">
        <f ca="1">MAX(Assumptions!F70,MIN(Assumptions!G70,NORMINV(RAND(),Assumptions!D70,Assumptions!E70)))</f>
        <v>0.21740105426075179</v>
      </c>
      <c r="D58" s="77">
        <f ca="1">MAX(Assumptions!F71,MIN(Assumptions!G71,NORMINV(RAND(),Assumptions!D71,Assumptions!E71)))</f>
        <v>0.32081514651889687</v>
      </c>
      <c r="E58" s="77">
        <f ca="1">MAX(Assumptions!F72,MIN(Assumptions!G72,NORMINV(RAND(),Assumptions!D72,Assumptions!E72)))</f>
        <v>0.10013237349762817</v>
      </c>
      <c r="F58" s="77">
        <f ca="1">MAX(Assumptions!F73,MIN(Assumptions!G73,NORMINV(RAND(),Assumptions!D73,Assumptions!E73)))</f>
        <v>3.7464272280769276E-2</v>
      </c>
      <c r="G58" s="101">
        <f ca="1">MAX(Assumptions!F74,MIN(Assumptions!G74,NORMINV(RAND(),Assumptions!D74,Assumptions!E74)))</f>
        <v>17.242646821627343</v>
      </c>
      <c r="H58" s="77">
        <f ca="1">MAX(Assumptions!F75,MIN(Assumptions!G75,NORMINV(RAND(),Assumptions!D75,Assumptions!E75)))</f>
        <v>0.65392748812248813</v>
      </c>
      <c r="I58" s="97">
        <f ca="1">'Historical Financials'!F7*(1+C58)</f>
        <v>1263.175333900956</v>
      </c>
      <c r="J58" s="97">
        <f t="shared" ca="1" si="0"/>
        <v>1537.7909832072012</v>
      </c>
      <c r="K58" s="97">
        <f t="shared" ca="1" si="1"/>
        <v>1872.1083641891248</v>
      </c>
      <c r="L58" s="97">
        <f t="shared" ca="1" si="2"/>
        <v>2279.1066962542122</v>
      </c>
      <c r="M58" s="97">
        <f t="shared" ca="1" si="3"/>
        <v>2774.5868947926169</v>
      </c>
      <c r="N58" s="54">
        <f>Assumptions!E59</f>
        <v>0.25</v>
      </c>
      <c r="O58" s="77">
        <f t="shared" ca="1" si="4"/>
        <v>0.26770378662972422</v>
      </c>
      <c r="P58" s="77">
        <f t="shared" ca="1" si="5"/>
        <v>0.28540757325944843</v>
      </c>
      <c r="Q58" s="77">
        <f t="shared" ca="1" si="6"/>
        <v>0.30311135988917265</v>
      </c>
      <c r="R58" s="77">
        <f t="shared" ca="1" si="7"/>
        <v>0.32081514651889687</v>
      </c>
      <c r="S58" s="97">
        <f t="shared" ca="1" si="8"/>
        <v>206.50626828903435</v>
      </c>
      <c r="T58" s="97">
        <f t="shared" ca="1" si="9"/>
        <v>269.20394374558259</v>
      </c>
      <c r="U58" s="97">
        <f t="shared" ca="1" si="10"/>
        <v>349.40254983222502</v>
      </c>
      <c r="V58" s="97">
        <f t="shared" ca="1" si="11"/>
        <v>451.74823416013612</v>
      </c>
      <c r="W58" s="97">
        <f t="shared" ca="1" si="12"/>
        <v>582.08014881186773</v>
      </c>
      <c r="X58" s="97">
        <f t="shared" ca="1" si="13"/>
        <v>1342.1662309252938</v>
      </c>
      <c r="Y58" s="97">
        <f t="shared" ca="1" si="14"/>
        <v>9636.2798021671861</v>
      </c>
      <c r="Z58" s="97">
        <f t="shared" ca="1" si="15"/>
        <v>15348.188614397794</v>
      </c>
      <c r="AA58" s="97">
        <f ca="1">Assumptions!D40*Y58+(1-Assumptions!D40)*Z58</f>
        <v>12206.63876767096</v>
      </c>
      <c r="AB58" s="97">
        <f t="shared" ca="1" si="16"/>
        <v>7574.8034547006737</v>
      </c>
      <c r="AC58" s="97">
        <f t="shared" ca="1" si="17"/>
        <v>8916.969685625967</v>
      </c>
      <c r="AD58" s="97">
        <f ca="1">AC58+Assumptions!D47-Assumptions!D48-Assumptions!D49</f>
        <v>10057.469685625967</v>
      </c>
      <c r="AE58" s="73">
        <f ca="1">AD58/Assumptions!D46</f>
        <v>216.28967065862295</v>
      </c>
      <c r="AF58" s="77">
        <f ca="1">AE58/Assumptions!D45-1</f>
        <v>1.1457308597085611</v>
      </c>
    </row>
    <row r="59" spans="2:32" x14ac:dyDescent="0.2">
      <c r="B59" s="130">
        <v>48</v>
      </c>
      <c r="C59" s="77">
        <f ca="1">MAX(Assumptions!F70,MIN(Assumptions!G70,NORMINV(RAND(),Assumptions!D70,Assumptions!E70)))</f>
        <v>0.10477125480340191</v>
      </c>
      <c r="D59" s="77">
        <f ca="1">MAX(Assumptions!F71,MIN(Assumptions!G71,NORMINV(RAND(),Assumptions!D71,Assumptions!E71)))</f>
        <v>0.31236100446422838</v>
      </c>
      <c r="E59" s="77">
        <f ca="1">MAX(Assumptions!F72,MIN(Assumptions!G72,NORMINV(RAND(),Assumptions!D72,Assumptions!E72)))</f>
        <v>7.7089258748839762E-2</v>
      </c>
      <c r="F59" s="77">
        <f ca="1">MAX(Assumptions!F73,MIN(Assumptions!G73,NORMINV(RAND(),Assumptions!D73,Assumptions!E73)))</f>
        <v>3.0109251204746841E-2</v>
      </c>
      <c r="G59" s="101">
        <f ca="1">MAX(Assumptions!F74,MIN(Assumptions!G74,NORMINV(RAND(),Assumptions!D74,Assumptions!E74)))</f>
        <v>14.62476159468679</v>
      </c>
      <c r="H59" s="77">
        <f ca="1">MAX(Assumptions!F75,MIN(Assumptions!G75,NORMINV(RAND(),Assumptions!D75,Assumptions!E75)))</f>
        <v>0.52180064100795143</v>
      </c>
      <c r="I59" s="97">
        <f ca="1">'Historical Financials'!F7*(1+C59)</f>
        <v>1146.3106539840096</v>
      </c>
      <c r="J59" s="97">
        <f t="shared" ca="1" si="0"/>
        <v>1266.4110595964225</v>
      </c>
      <c r="K59" s="97">
        <f t="shared" ca="1" si="1"/>
        <v>1399.0945354072455</v>
      </c>
      <c r="L59" s="97">
        <f t="shared" ca="1" si="2"/>
        <v>1545.6794254704453</v>
      </c>
      <c r="M59" s="97">
        <f t="shared" ca="1" si="3"/>
        <v>1707.622198400785</v>
      </c>
      <c r="N59" s="54">
        <f>Assumptions!E59</f>
        <v>0.25</v>
      </c>
      <c r="O59" s="77">
        <f t="shared" ca="1" si="4"/>
        <v>0.26559025111605711</v>
      </c>
      <c r="P59" s="77">
        <f t="shared" ca="1" si="5"/>
        <v>0.28118050223211422</v>
      </c>
      <c r="Q59" s="77">
        <f t="shared" ca="1" si="6"/>
        <v>0.29677075334817127</v>
      </c>
      <c r="R59" s="77">
        <f t="shared" ca="1" si="7"/>
        <v>0.31236100446422838</v>
      </c>
      <c r="S59" s="97">
        <f t="shared" ca="1" si="8"/>
        <v>149.53640851077506</v>
      </c>
      <c r="T59" s="97">
        <f t="shared" ca="1" si="9"/>
        <v>175.50578347100901</v>
      </c>
      <c r="U59" s="97">
        <f t="shared" ca="1" si="10"/>
        <v>205.2753829094859</v>
      </c>
      <c r="V59" s="97">
        <f t="shared" ca="1" si="11"/>
        <v>239.35644916033215</v>
      </c>
      <c r="W59" s="97">
        <f t="shared" ca="1" si="12"/>
        <v>278.3256364351177</v>
      </c>
      <c r="X59" s="97">
        <f t="shared" ca="1" si="13"/>
        <v>824.23576221865983</v>
      </c>
      <c r="Y59" s="97">
        <f t="shared" ca="1" si="14"/>
        <v>6102.7196019535977</v>
      </c>
      <c r="Z59" s="97">
        <f t="shared" ca="1" si="15"/>
        <v>7800.7686435384048</v>
      </c>
      <c r="AA59" s="97">
        <f ca="1">Assumptions!D40*Y59+(1-Assumptions!D40)*Z59</f>
        <v>6866.8416706667613</v>
      </c>
      <c r="AB59" s="97">
        <f t="shared" ca="1" si="16"/>
        <v>4736.9473682397065</v>
      </c>
      <c r="AC59" s="97">
        <f t="shared" ca="1" si="17"/>
        <v>5561.1831304583666</v>
      </c>
      <c r="AD59" s="97">
        <f ca="1">AC59+Assumptions!D47-Assumptions!D48-Assumptions!D49</f>
        <v>6701.6831304583666</v>
      </c>
      <c r="AE59" s="73">
        <f ca="1">AD59/Assumptions!D46</f>
        <v>144.1222178593197</v>
      </c>
      <c r="AF59" s="77">
        <f ca="1">AE59/Assumptions!D45-1</f>
        <v>0.42978390733452088</v>
      </c>
    </row>
    <row r="60" spans="2:32" x14ac:dyDescent="0.2">
      <c r="B60" s="130">
        <v>49</v>
      </c>
      <c r="C60" s="77">
        <f ca="1">MAX(Assumptions!F70,MIN(Assumptions!G70,NORMINV(RAND(),Assumptions!D70,Assumptions!E70)))</f>
        <v>0.17452036817187569</v>
      </c>
      <c r="D60" s="77">
        <f ca="1">MAX(Assumptions!F71,MIN(Assumptions!G71,NORMINV(RAND(),Assumptions!D71,Assumptions!E71)))</f>
        <v>0.31243838510115113</v>
      </c>
      <c r="E60" s="77">
        <f ca="1">MAX(Assumptions!F72,MIN(Assumptions!G72,NORMINV(RAND(),Assumptions!D72,Assumptions!E72)))</f>
        <v>0.10069544708803915</v>
      </c>
      <c r="F60" s="77">
        <f ca="1">MAX(Assumptions!F73,MIN(Assumptions!G73,NORMINV(RAND(),Assumptions!D73,Assumptions!E73)))</f>
        <v>3.7588324919090289E-2</v>
      </c>
      <c r="G60" s="101">
        <f ca="1">MAX(Assumptions!F74,MIN(Assumptions!G74,NORMINV(RAND(),Assumptions!D74,Assumptions!E74)))</f>
        <v>12.37469377068069</v>
      </c>
      <c r="H60" s="77">
        <f ca="1">MAX(Assumptions!F75,MIN(Assumptions!G75,NORMINV(RAND(),Assumptions!D75,Assumptions!E75)))</f>
        <v>0.5679284590192798</v>
      </c>
      <c r="I60" s="97">
        <f ca="1">'Historical Financials'!F7*(1+C60)</f>
        <v>1218.6823340151382</v>
      </c>
      <c r="J60" s="97">
        <f t="shared" ca="1" si="0"/>
        <v>1431.3672236320208</v>
      </c>
      <c r="K60" s="97">
        <f t="shared" ca="1" si="1"/>
        <v>1681.1699584894366</v>
      </c>
      <c r="L60" s="97">
        <f t="shared" ca="1" si="2"/>
        <v>1974.56835860451</v>
      </c>
      <c r="M60" s="97">
        <f t="shared" ca="1" si="3"/>
        <v>2319.1707555287053</v>
      </c>
      <c r="N60" s="54">
        <f>Assumptions!E59</f>
        <v>0.25</v>
      </c>
      <c r="O60" s="77">
        <f t="shared" ca="1" si="4"/>
        <v>0.2656095962752878</v>
      </c>
      <c r="P60" s="77">
        <f t="shared" ca="1" si="5"/>
        <v>0.28121919255057559</v>
      </c>
      <c r="Q60" s="77">
        <f t="shared" ca="1" si="6"/>
        <v>0.29682878882586333</v>
      </c>
      <c r="R60" s="77">
        <f t="shared" ca="1" si="7"/>
        <v>0.31243838510115113</v>
      </c>
      <c r="S60" s="97">
        <f t="shared" ca="1" si="8"/>
        <v>173.03109499780916</v>
      </c>
      <c r="T60" s="97">
        <f t="shared" ca="1" si="9"/>
        <v>215.91780758336705</v>
      </c>
      <c r="U60" s="97">
        <f t="shared" ca="1" si="10"/>
        <v>268.50365974675793</v>
      </c>
      <c r="V60" s="97">
        <f t="shared" ca="1" si="11"/>
        <v>332.86783031057621</v>
      </c>
      <c r="W60" s="97">
        <f t="shared" ca="1" si="12"/>
        <v>411.51980602943547</v>
      </c>
      <c r="X60" s="97">
        <f t="shared" ca="1" si="13"/>
        <v>1018.2636759655149</v>
      </c>
      <c r="Y60" s="97">
        <f t="shared" ca="1" si="14"/>
        <v>6766.0848971371006</v>
      </c>
      <c r="Z60" s="97">
        <f t="shared" ca="1" si="15"/>
        <v>8966.6779315443764</v>
      </c>
      <c r="AA60" s="97">
        <f ca="1">Assumptions!D40*Y60+(1-Assumptions!D40)*Z60</f>
        <v>7756.3517626203748</v>
      </c>
      <c r="AB60" s="97">
        <f t="shared" ca="1" si="16"/>
        <v>4800.8887962807876</v>
      </c>
      <c r="AC60" s="97">
        <f t="shared" ca="1" si="17"/>
        <v>5819.1524722463028</v>
      </c>
      <c r="AD60" s="97">
        <f ca="1">AC60+Assumptions!D47-Assumptions!D48-Assumptions!D49</f>
        <v>6959.6524722463028</v>
      </c>
      <c r="AE60" s="73">
        <f ca="1">AD60/Assumptions!D46</f>
        <v>149.66994563970545</v>
      </c>
      <c r="AF60" s="77">
        <f ca="1">AE60/Assumptions!D45-1</f>
        <v>0.4848208892827921</v>
      </c>
    </row>
    <row r="61" spans="2:32" x14ac:dyDescent="0.2">
      <c r="B61" s="130">
        <v>50</v>
      </c>
      <c r="C61" s="77">
        <f ca="1">MAX(Assumptions!F70,MIN(Assumptions!G70,NORMINV(RAND(),Assumptions!D70,Assumptions!E70)))</f>
        <v>0.16362051485092399</v>
      </c>
      <c r="D61" s="77">
        <f ca="1">MAX(Assumptions!F71,MIN(Assumptions!G71,NORMINV(RAND(),Assumptions!D71,Assumptions!E71)))</f>
        <v>0.35097000535534484</v>
      </c>
      <c r="E61" s="77">
        <f ca="1">MAX(Assumptions!F72,MIN(Assumptions!G72,NORMINV(RAND(),Assumptions!D72,Assumptions!E72)))</f>
        <v>9.3329543989558131E-2</v>
      </c>
      <c r="F61" s="77">
        <f ca="1">MAX(Assumptions!F73,MIN(Assumptions!G73,NORMINV(RAND(),Assumptions!D73,Assumptions!E73)))</f>
        <v>4.0230363882117884E-2</v>
      </c>
      <c r="G61" s="101">
        <f ca="1">MAX(Assumptions!F74,MIN(Assumptions!G74,NORMINV(RAND(),Assumptions!D74,Assumptions!E74)))</f>
        <v>18.200753384813247</v>
      </c>
      <c r="H61" s="77">
        <f ca="1">MAX(Assumptions!F75,MIN(Assumptions!G75,NORMINV(RAND(),Assumptions!D75,Assumptions!E75)))</f>
        <v>0.65745880831809378</v>
      </c>
      <c r="I61" s="97">
        <f ca="1">'Historical Financials'!F7*(1+C61)</f>
        <v>1207.3726462093186</v>
      </c>
      <c r="J61" s="97">
        <f t="shared" ca="1" si="0"/>
        <v>1404.9235801990098</v>
      </c>
      <c r="K61" s="97">
        <f t="shared" ca="1" si="1"/>
        <v>1634.7978997173752</v>
      </c>
      <c r="L61" s="97">
        <f t="shared" ca="1" si="2"/>
        <v>1902.2843737463413</v>
      </c>
      <c r="M61" s="97">
        <f t="shared" ca="1" si="3"/>
        <v>2213.5371223715852</v>
      </c>
      <c r="N61" s="54">
        <f>Assumptions!E59</f>
        <v>0.25</v>
      </c>
      <c r="O61" s="77">
        <f t="shared" ca="1" si="4"/>
        <v>0.27524250133883621</v>
      </c>
      <c r="P61" s="77">
        <f t="shared" ca="1" si="5"/>
        <v>0.30048500267767242</v>
      </c>
      <c r="Q61" s="77">
        <f t="shared" ca="1" si="6"/>
        <v>0.32572750401650863</v>
      </c>
      <c r="R61" s="77">
        <f t="shared" ca="1" si="7"/>
        <v>0.35097000535534484</v>
      </c>
      <c r="S61" s="97">
        <f t="shared" ca="1" si="8"/>
        <v>198.44944529316052</v>
      </c>
      <c r="T61" s="97">
        <f t="shared" ca="1" si="9"/>
        <v>254.23582376128667</v>
      </c>
      <c r="U61" s="97">
        <f t="shared" ca="1" si="10"/>
        <v>322.96497053003731</v>
      </c>
      <c r="V61" s="97">
        <f t="shared" ca="1" si="11"/>
        <v>407.3787957497882</v>
      </c>
      <c r="W61" s="97">
        <f t="shared" ca="1" si="12"/>
        <v>510.76997551276685</v>
      </c>
      <c r="X61" s="97">
        <f t="shared" ca="1" si="13"/>
        <v>1253.3492529068869</v>
      </c>
      <c r="Y61" s="97">
        <f t="shared" ca="1" si="14"/>
        <v>10006.151439864845</v>
      </c>
      <c r="Z61" s="97">
        <f t="shared" ca="1" si="15"/>
        <v>14139.894763075647</v>
      </c>
      <c r="AA61" s="97">
        <f ca="1">Assumptions!D40*Y61+(1-Assumptions!D40)*Z61</f>
        <v>11866.335935309706</v>
      </c>
      <c r="AB61" s="97">
        <f t="shared" ca="1" si="16"/>
        <v>7595.5848590884798</v>
      </c>
      <c r="AC61" s="97">
        <f t="shared" ca="1" si="17"/>
        <v>8848.934111995366</v>
      </c>
      <c r="AD61" s="97">
        <f ca="1">AC61+Assumptions!D47-Assumptions!D48-Assumptions!D49</f>
        <v>9989.434111995366</v>
      </c>
      <c r="AE61" s="73">
        <f ca="1">AD61/Assumptions!D46</f>
        <v>214.82654004291109</v>
      </c>
      <c r="AF61" s="77">
        <f ca="1">AE61/Assumptions!D45-1</f>
        <v>1.13121567502888</v>
      </c>
    </row>
    <row r="62" spans="2:32" x14ac:dyDescent="0.2">
      <c r="B62" s="130">
        <v>51</v>
      </c>
      <c r="C62" s="77">
        <f ca="1">MAX(Assumptions!F70,MIN(Assumptions!G70,NORMINV(RAND(),Assumptions!D70,Assumptions!E70)))</f>
        <v>0.14853674524858562</v>
      </c>
      <c r="D62" s="77">
        <f ca="1">MAX(Assumptions!F71,MIN(Assumptions!G71,NORMINV(RAND(),Assumptions!D71,Assumptions!E71)))</f>
        <v>0.35637272949314547</v>
      </c>
      <c r="E62" s="77">
        <f ca="1">MAX(Assumptions!F72,MIN(Assumptions!G72,NORMINV(RAND(),Assumptions!D72,Assumptions!E72)))</f>
        <v>7.3397069471170334E-2</v>
      </c>
      <c r="F62" s="77">
        <f ca="1">MAX(Assumptions!F73,MIN(Assumptions!G73,NORMINV(RAND(),Assumptions!D73,Assumptions!E73)))</f>
        <v>4.4498073825076923E-2</v>
      </c>
      <c r="G62" s="101">
        <f ca="1">MAX(Assumptions!F74,MIN(Assumptions!G74,NORMINV(RAND(),Assumptions!D74,Assumptions!E74)))</f>
        <v>17.414889820860374</v>
      </c>
      <c r="H62" s="77">
        <f ca="1">MAX(Assumptions!F75,MIN(Assumptions!G75,NORMINV(RAND(),Assumptions!D75,Assumptions!E75)))</f>
        <v>0.56123087457598486</v>
      </c>
      <c r="I62" s="97">
        <f ca="1">'Historical Financials'!F7*(1+C62)</f>
        <v>1191.7217268699321</v>
      </c>
      <c r="J62" s="97">
        <f t="shared" ca="1" si="0"/>
        <v>1368.7361934212156</v>
      </c>
      <c r="K62" s="97">
        <f t="shared" ca="1" si="1"/>
        <v>1572.0438126959414</v>
      </c>
      <c r="L62" s="97">
        <f t="shared" ca="1" si="2"/>
        <v>1805.5500840219736</v>
      </c>
      <c r="M62" s="97">
        <f t="shared" ca="1" si="3"/>
        <v>2073.7406168859075</v>
      </c>
      <c r="N62" s="54">
        <f>Assumptions!E59</f>
        <v>0.25</v>
      </c>
      <c r="O62" s="77">
        <f t="shared" ca="1" si="4"/>
        <v>0.27659318237328634</v>
      </c>
      <c r="P62" s="77">
        <f t="shared" ca="1" si="5"/>
        <v>0.30318636474657273</v>
      </c>
      <c r="Q62" s="77">
        <f t="shared" ca="1" si="6"/>
        <v>0.32977954711985913</v>
      </c>
      <c r="R62" s="77">
        <f t="shared" ca="1" si="7"/>
        <v>0.35637272949314547</v>
      </c>
      <c r="S62" s="97">
        <f t="shared" ca="1" si="8"/>
        <v>167.20775675560375</v>
      </c>
      <c r="T62" s="97">
        <f t="shared" ca="1" si="9"/>
        <v>212.47252407016396</v>
      </c>
      <c r="U62" s="97">
        <f t="shared" ca="1" si="10"/>
        <v>267.49512153281853</v>
      </c>
      <c r="V62" s="97">
        <f t="shared" ca="1" si="11"/>
        <v>334.175657789468</v>
      </c>
      <c r="W62" s="97">
        <f t="shared" ca="1" si="12"/>
        <v>414.76342478020916</v>
      </c>
      <c r="X62" s="97">
        <f t="shared" ca="1" si="13"/>
        <v>1099.2720421854387</v>
      </c>
      <c r="Y62" s="97">
        <f t="shared" ca="1" si="14"/>
        <v>14990.818490073843</v>
      </c>
      <c r="Z62" s="97">
        <f t="shared" ca="1" si="15"/>
        <v>12870.032051830969</v>
      </c>
      <c r="AA62" s="97">
        <f ca="1">Assumptions!D40*Y62+(1-Assumptions!D40)*Z62</f>
        <v>14036.46459286455</v>
      </c>
      <c r="AB62" s="97">
        <f t="shared" ca="1" si="16"/>
        <v>9850.4417723485349</v>
      </c>
      <c r="AC62" s="97">
        <f t="shared" ca="1" si="17"/>
        <v>10949.713814533974</v>
      </c>
      <c r="AD62" s="97">
        <f ca="1">AC62+Assumptions!D47-Assumptions!D48-Assumptions!D49</f>
        <v>12090.213814533974</v>
      </c>
      <c r="AE62" s="73">
        <f ca="1">AD62/Assumptions!D46</f>
        <v>260.00459816202095</v>
      </c>
      <c r="AF62" s="77">
        <f ca="1">AE62/Assumptions!D45-1</f>
        <v>1.5794106960517951</v>
      </c>
    </row>
    <row r="63" spans="2:32" x14ac:dyDescent="0.2">
      <c r="B63" s="130">
        <v>52</v>
      </c>
      <c r="C63" s="77">
        <f ca="1">MAX(Assumptions!F70,MIN(Assumptions!G70,NORMINV(RAND(),Assumptions!D70,Assumptions!E70)))</f>
        <v>0.10990561183551073</v>
      </c>
      <c r="D63" s="77">
        <f ca="1">MAX(Assumptions!F71,MIN(Assumptions!G71,NORMINV(RAND(),Assumptions!D71,Assumptions!E71)))</f>
        <v>0.28242414054313753</v>
      </c>
      <c r="E63" s="77">
        <f ca="1">MAX(Assumptions!F72,MIN(Assumptions!G72,NORMINV(RAND(),Assumptions!D72,Assumptions!E72)))</f>
        <v>8.5458492680476325E-2</v>
      </c>
      <c r="F63" s="77">
        <f ca="1">MAX(Assumptions!F73,MIN(Assumptions!G73,NORMINV(RAND(),Assumptions!D73,Assumptions!E73)))</f>
        <v>2.3892867704949798E-2</v>
      </c>
      <c r="G63" s="101">
        <f ca="1">MAX(Assumptions!F74,MIN(Assumptions!G74,NORMINV(RAND(),Assumptions!D74,Assumptions!E74)))</f>
        <v>12.374499598348251</v>
      </c>
      <c r="H63" s="77">
        <f ca="1">MAX(Assumptions!F75,MIN(Assumptions!G75,NORMINV(RAND(),Assumptions!D75,Assumptions!E75)))</f>
        <v>0.60774189657248279</v>
      </c>
      <c r="I63" s="97">
        <f ca="1">'Historical Financials'!F7*(1+C63)</f>
        <v>1151.6380628405257</v>
      </c>
      <c r="J63" s="97">
        <f t="shared" ca="1" si="0"/>
        <v>1278.2095487500758</v>
      </c>
      <c r="K63" s="97">
        <f t="shared" ca="1" si="1"/>
        <v>1418.6919512594447</v>
      </c>
      <c r="L63" s="97">
        <f t="shared" ca="1" si="2"/>
        <v>1574.6141581687284</v>
      </c>
      <c r="M63" s="97">
        <f t="shared" ca="1" si="3"/>
        <v>1747.67309062712</v>
      </c>
      <c r="N63" s="54">
        <f>Assumptions!E59</f>
        <v>0.25</v>
      </c>
      <c r="O63" s="77">
        <f t="shared" ca="1" si="4"/>
        <v>0.2581060351357844</v>
      </c>
      <c r="P63" s="77">
        <f t="shared" ca="1" si="5"/>
        <v>0.26621207027156879</v>
      </c>
      <c r="Q63" s="77">
        <f t="shared" ca="1" si="6"/>
        <v>0.27431810540735313</v>
      </c>
      <c r="R63" s="77">
        <f t="shared" ca="1" si="7"/>
        <v>0.28242414054313753</v>
      </c>
      <c r="S63" s="97">
        <f t="shared" ca="1" si="8"/>
        <v>174.9746751189403</v>
      </c>
      <c r="T63" s="97">
        <f t="shared" ca="1" si="9"/>
        <v>200.5023161793448</v>
      </c>
      <c r="U63" s="97">
        <f t="shared" ca="1" si="10"/>
        <v>229.52765754931255</v>
      </c>
      <c r="V63" s="97">
        <f t="shared" ca="1" si="11"/>
        <v>262.51117842124359</v>
      </c>
      <c r="W63" s="97">
        <f t="shared" ca="1" si="12"/>
        <v>299.97232690852019</v>
      </c>
      <c r="X63" s="97">
        <f t="shared" ca="1" si="13"/>
        <v>899.0199343663694</v>
      </c>
      <c r="Y63" s="97">
        <f t="shared" ca="1" si="14"/>
        <v>4988.8152057675852</v>
      </c>
      <c r="Z63" s="97">
        <f t="shared" ca="1" si="15"/>
        <v>6107.8682575282319</v>
      </c>
      <c r="AA63" s="97">
        <f ca="1">Assumptions!D40*Y63+(1-Assumptions!D40)*Z63</f>
        <v>5492.3890790598762</v>
      </c>
      <c r="AB63" s="97">
        <f t="shared" ca="1" si="16"/>
        <v>3644.9803406304954</v>
      </c>
      <c r="AC63" s="97">
        <f t="shared" ca="1" si="17"/>
        <v>4544.0002749968644</v>
      </c>
      <c r="AD63" s="97">
        <f ca="1">AC63+Assumptions!D47-Assumptions!D48-Assumptions!D49</f>
        <v>5684.5002749968644</v>
      </c>
      <c r="AE63" s="73">
        <f ca="1">AD63/Assumptions!D46</f>
        <v>122.24731774186805</v>
      </c>
      <c r="AF63" s="77">
        <f ca="1">AE63/Assumptions!D45-1</f>
        <v>0.21277100934392901</v>
      </c>
    </row>
    <row r="64" spans="2:32" x14ac:dyDescent="0.2">
      <c r="B64" s="130">
        <v>53</v>
      </c>
      <c r="C64" s="77">
        <f ca="1">MAX(Assumptions!F70,MIN(Assumptions!G70,NORMINV(RAND(),Assumptions!D70,Assumptions!E70)))</f>
        <v>0.13544284317513397</v>
      </c>
      <c r="D64" s="77">
        <f ca="1">MAX(Assumptions!F71,MIN(Assumptions!G71,NORMINV(RAND(),Assumptions!D71,Assumptions!E71)))</f>
        <v>0.33574562230060734</v>
      </c>
      <c r="E64" s="77">
        <f ca="1">MAX(Assumptions!F72,MIN(Assumptions!G72,NORMINV(RAND(),Assumptions!D72,Assumptions!E72)))</f>
        <v>8.3652441398045438E-2</v>
      </c>
      <c r="F64" s="77">
        <f ca="1">MAX(Assumptions!F73,MIN(Assumptions!G73,NORMINV(RAND(),Assumptions!D73,Assumptions!E73)))</f>
        <v>3.1219918353931442E-2</v>
      </c>
      <c r="G64" s="101">
        <f ca="1">MAX(Assumptions!F74,MIN(Assumptions!G74,NORMINV(RAND(),Assumptions!D74,Assumptions!E74)))</f>
        <v>14.589681197636104</v>
      </c>
      <c r="H64" s="77">
        <f ca="1">MAX(Assumptions!F75,MIN(Assumptions!G75,NORMINV(RAND(),Assumptions!D75,Assumptions!E75)))</f>
        <v>0.65610443669364404</v>
      </c>
      <c r="I64" s="97">
        <f ca="1">'Historical Financials'!F7*(1+C64)</f>
        <v>1178.1354940785188</v>
      </c>
      <c r="J64" s="97">
        <f t="shared" ca="1" si="0"/>
        <v>1337.7055150420547</v>
      </c>
      <c r="K64" s="97">
        <f t="shared" ca="1" si="1"/>
        <v>1518.8881533304075</v>
      </c>
      <c r="L64" s="97">
        <f t="shared" ca="1" si="2"/>
        <v>1724.6106832825067</v>
      </c>
      <c r="M64" s="97">
        <f t="shared" ca="1" si="3"/>
        <v>1958.1968575965</v>
      </c>
      <c r="N64" s="54">
        <f>Assumptions!E59</f>
        <v>0.25</v>
      </c>
      <c r="O64" s="77">
        <f t="shared" ca="1" si="4"/>
        <v>0.27143640557515181</v>
      </c>
      <c r="P64" s="77">
        <f t="shared" ca="1" si="5"/>
        <v>0.29287281115030367</v>
      </c>
      <c r="Q64" s="77">
        <f t="shared" ca="1" si="6"/>
        <v>0.31430921672545553</v>
      </c>
      <c r="R64" s="77">
        <f t="shared" ca="1" si="7"/>
        <v>0.33574562230060734</v>
      </c>
      <c r="S64" s="97">
        <f t="shared" ca="1" si="8"/>
        <v>193.24498117279364</v>
      </c>
      <c r="T64" s="97">
        <f t="shared" ca="1" si="9"/>
        <v>238.23281789892792</v>
      </c>
      <c r="U64" s="97">
        <f t="shared" ca="1" si="10"/>
        <v>291.86218212519134</v>
      </c>
      <c r="V64" s="97">
        <f t="shared" ca="1" si="11"/>
        <v>355.64864872242526</v>
      </c>
      <c r="W64" s="97">
        <f t="shared" ca="1" si="12"/>
        <v>431.35981331999545</v>
      </c>
      <c r="X64" s="97">
        <f t="shared" ca="1" si="13"/>
        <v>1157.1217684805285</v>
      </c>
      <c r="Y64" s="97">
        <f t="shared" ca="1" si="14"/>
        <v>8483.7960419863575</v>
      </c>
      <c r="Z64" s="97">
        <f t="shared" ca="1" si="15"/>
        <v>9592.0737703365758</v>
      </c>
      <c r="AA64" s="97">
        <f ca="1">Assumptions!D40*Y64+(1-Assumptions!D40)*Z64</f>
        <v>8982.5210197439555</v>
      </c>
      <c r="AB64" s="97">
        <f t="shared" ca="1" si="16"/>
        <v>6011.0200050988933</v>
      </c>
      <c r="AC64" s="97">
        <f t="shared" ca="1" si="17"/>
        <v>7168.1417735794221</v>
      </c>
      <c r="AD64" s="97">
        <f ca="1">AC64+Assumptions!D47-Assumptions!D48-Assumptions!D49</f>
        <v>8308.6417735794221</v>
      </c>
      <c r="AE64" s="73">
        <f ca="1">AD64/Assumptions!D46</f>
        <v>178.68046824901984</v>
      </c>
      <c r="AF64" s="77">
        <f ca="1">AE64/Assumptions!D45-1</f>
        <v>0.77262369294662547</v>
      </c>
    </row>
    <row r="65" spans="2:32" x14ac:dyDescent="0.2">
      <c r="B65" s="130">
        <v>54</v>
      </c>
      <c r="C65" s="77">
        <f ca="1">MAX(Assumptions!F70,MIN(Assumptions!G70,NORMINV(RAND(),Assumptions!D70,Assumptions!E70)))</f>
        <v>0.18238413932846295</v>
      </c>
      <c r="D65" s="77">
        <f ca="1">MAX(Assumptions!F71,MIN(Assumptions!G71,NORMINV(RAND(),Assumptions!D71,Assumptions!E71)))</f>
        <v>0.2826545665571159</v>
      </c>
      <c r="E65" s="77">
        <f ca="1">MAX(Assumptions!F72,MIN(Assumptions!G72,NORMINV(RAND(),Assumptions!D72,Assumptions!E72)))</f>
        <v>8.9325488368135114E-2</v>
      </c>
      <c r="F65" s="77">
        <f ca="1">MAX(Assumptions!F73,MIN(Assumptions!G73,NORMINV(RAND(),Assumptions!D73,Assumptions!E73)))</f>
        <v>3.1834097901620118E-2</v>
      </c>
      <c r="G65" s="101">
        <f ca="1">MAX(Assumptions!F74,MIN(Assumptions!G74,NORMINV(RAND(),Assumptions!D74,Assumptions!E74)))</f>
        <v>14.628088113486424</v>
      </c>
      <c r="H65" s="77">
        <f ca="1">MAX(Assumptions!F75,MIN(Assumptions!G75,NORMINV(RAND(),Assumptions!D75,Assumptions!E75)))</f>
        <v>0.5940438535237218</v>
      </c>
      <c r="I65" s="97">
        <f ca="1">'Historical Financials'!F7*(1+C65)</f>
        <v>1226.841782967213</v>
      </c>
      <c r="J65" s="97">
        <f t="shared" ca="1" si="0"/>
        <v>1450.598265645885</v>
      </c>
      <c r="K65" s="97">
        <f t="shared" ca="1" si="1"/>
        <v>1715.1643818370708</v>
      </c>
      <c r="L65" s="97">
        <f t="shared" ca="1" si="2"/>
        <v>2027.9831614252601</v>
      </c>
      <c r="M65" s="97">
        <f t="shared" ca="1" si="3"/>
        <v>2397.8551248944214</v>
      </c>
      <c r="N65" s="54">
        <f>Assumptions!E59</f>
        <v>0.25</v>
      </c>
      <c r="O65" s="77">
        <f t="shared" ca="1" si="4"/>
        <v>0.25816364163927896</v>
      </c>
      <c r="P65" s="77">
        <f t="shared" ca="1" si="5"/>
        <v>0.26632728327855792</v>
      </c>
      <c r="Q65" s="77">
        <f t="shared" ca="1" si="6"/>
        <v>0.27449092491783694</v>
      </c>
      <c r="R65" s="77">
        <f t="shared" ca="1" si="7"/>
        <v>0.2826545665571159</v>
      </c>
      <c r="S65" s="97">
        <f t="shared" ca="1" si="8"/>
        <v>182.19945510443918</v>
      </c>
      <c r="T65" s="97">
        <f t="shared" ca="1" si="9"/>
        <v>222.46451088597064</v>
      </c>
      <c r="U65" s="97">
        <f t="shared" ca="1" si="10"/>
        <v>271.35630376679023</v>
      </c>
      <c r="V65" s="97">
        <f t="shared" ca="1" si="11"/>
        <v>330.68221800918877</v>
      </c>
      <c r="W65" s="97">
        <f t="shared" ca="1" si="12"/>
        <v>402.62195476070514</v>
      </c>
      <c r="X65" s="97">
        <f t="shared" ca="1" si="13"/>
        <v>1061.9933678884636</v>
      </c>
      <c r="Y65" s="97">
        <f t="shared" ca="1" si="14"/>
        <v>7226.1091289462784</v>
      </c>
      <c r="Z65" s="97">
        <f t="shared" ca="1" si="15"/>
        <v>9914.4017663479644</v>
      </c>
      <c r="AA65" s="97">
        <f ca="1">Assumptions!D40*Y65+(1-Assumptions!D40)*Z65</f>
        <v>8435.8408157770373</v>
      </c>
      <c r="AB65" s="97">
        <f t="shared" ca="1" si="16"/>
        <v>5499.7132768033734</v>
      </c>
      <c r="AC65" s="97">
        <f t="shared" ca="1" si="17"/>
        <v>6561.706644691837</v>
      </c>
      <c r="AD65" s="97">
        <f ca="1">AC65+Assumptions!D47-Assumptions!D48-Assumptions!D49</f>
        <v>7702.206644691837</v>
      </c>
      <c r="AE65" s="73">
        <f ca="1">AD65/Assumptions!D46</f>
        <v>165.63885257401799</v>
      </c>
      <c r="AF65" s="77">
        <f ca="1">AE65/Assumptions!D45-1</f>
        <v>0.64324258505970233</v>
      </c>
    </row>
    <row r="66" spans="2:32" x14ac:dyDescent="0.2">
      <c r="B66" s="130">
        <v>55</v>
      </c>
      <c r="C66" s="77">
        <f ca="1">MAX(Assumptions!F70,MIN(Assumptions!G70,NORMINV(RAND(),Assumptions!D70,Assumptions!E70)))</f>
        <v>0.16103737083803155</v>
      </c>
      <c r="D66" s="77">
        <f ca="1">MAX(Assumptions!F71,MIN(Assumptions!G71,NORMINV(RAND(),Assumptions!D71,Assumptions!E71)))</f>
        <v>0.25933010170211823</v>
      </c>
      <c r="E66" s="77">
        <f ca="1">MAX(Assumptions!F72,MIN(Assumptions!G72,NORMINV(RAND(),Assumptions!D72,Assumptions!E72)))</f>
        <v>6.6823124968614409E-2</v>
      </c>
      <c r="F66" s="77">
        <f ca="1">MAX(Assumptions!F73,MIN(Assumptions!G73,NORMINV(RAND(),Assumptions!D73,Assumptions!E73)))</f>
        <v>3.5408232231936079E-2</v>
      </c>
      <c r="G66" s="101">
        <f ca="1">MAX(Assumptions!F74,MIN(Assumptions!G74,NORMINV(RAND(),Assumptions!D74,Assumptions!E74)))</f>
        <v>16.559209058428522</v>
      </c>
      <c r="H66" s="77">
        <f ca="1">MAX(Assumptions!F75,MIN(Assumptions!G75,NORMINV(RAND(),Assumptions!D75,Assumptions!E75)))</f>
        <v>0.55566726653878284</v>
      </c>
      <c r="I66" s="97">
        <f ca="1">'Historical Financials'!F7*(1+C66)</f>
        <v>1204.6923759815413</v>
      </c>
      <c r="J66" s="97">
        <f t="shared" ca="1" si="0"/>
        <v>1398.69286887823</v>
      </c>
      <c r="K66" s="97">
        <f t="shared" ca="1" si="1"/>
        <v>1623.9346910922836</v>
      </c>
      <c r="L66" s="97">
        <f t="shared" ca="1" si="2"/>
        <v>1885.4488641584558</v>
      </c>
      <c r="M66" s="97">
        <f t="shared" ca="1" si="3"/>
        <v>2189.0765920920862</v>
      </c>
      <c r="N66" s="54">
        <f>Assumptions!E59</f>
        <v>0.25</v>
      </c>
      <c r="O66" s="77">
        <f t="shared" ca="1" si="4"/>
        <v>0.25233252542552953</v>
      </c>
      <c r="P66" s="77">
        <f t="shared" ca="1" si="5"/>
        <v>0.25466505085105912</v>
      </c>
      <c r="Q66" s="77">
        <f t="shared" ca="1" si="6"/>
        <v>0.2569975762765887</v>
      </c>
      <c r="R66" s="77">
        <f t="shared" ca="1" si="7"/>
        <v>0.25933010170211823</v>
      </c>
      <c r="S66" s="97">
        <f t="shared" ca="1" si="8"/>
        <v>167.35202989544368</v>
      </c>
      <c r="T66" s="97">
        <f t="shared" ca="1" si="9"/>
        <v>196.11481784934455</v>
      </c>
      <c r="U66" s="97">
        <f t="shared" ca="1" si="10"/>
        <v>229.80142728717695</v>
      </c>
      <c r="V66" s="97">
        <f t="shared" ca="1" si="11"/>
        <v>269.25179036029874</v>
      </c>
      <c r="W66" s="97">
        <f t="shared" ca="1" si="12"/>
        <v>315.44867051681837</v>
      </c>
      <c r="X66" s="97">
        <f t="shared" ca="1" si="13"/>
        <v>954.60069262862953</v>
      </c>
      <c r="Y66" s="97">
        <f t="shared" ca="1" si="14"/>
        <v>10396.920754670973</v>
      </c>
      <c r="Z66" s="97">
        <f t="shared" ca="1" si="15"/>
        <v>9400.5546067679934</v>
      </c>
      <c r="AA66" s="97">
        <f ca="1">Assumptions!D40*Y66+(1-Assumptions!D40)*Z66</f>
        <v>9948.5559881146328</v>
      </c>
      <c r="AB66" s="97">
        <f t="shared" ca="1" si="16"/>
        <v>7199.4271734917256</v>
      </c>
      <c r="AC66" s="97">
        <f t="shared" ca="1" si="17"/>
        <v>8154.0278661203556</v>
      </c>
      <c r="AD66" s="97">
        <f ca="1">AC66+Assumptions!D47-Assumptions!D48-Assumptions!D49</f>
        <v>9294.5278661203556</v>
      </c>
      <c r="AE66" s="73">
        <f ca="1">AD66/Assumptions!D46</f>
        <v>199.88231970151301</v>
      </c>
      <c r="AF66" s="77">
        <f ca="1">AE66/Assumptions!D45-1</f>
        <v>0.98295952084834348</v>
      </c>
    </row>
    <row r="67" spans="2:32" x14ac:dyDescent="0.2">
      <c r="B67" s="130">
        <v>56</v>
      </c>
      <c r="C67" s="77">
        <f ca="1">MAX(Assumptions!F70,MIN(Assumptions!G70,NORMINV(RAND(),Assumptions!D70,Assumptions!E70)))</f>
        <v>0.11181844862087151</v>
      </c>
      <c r="D67" s="77">
        <f ca="1">MAX(Assumptions!F71,MIN(Assumptions!G71,NORMINV(RAND(),Assumptions!D71,Assumptions!E71)))</f>
        <v>0.32016194936831188</v>
      </c>
      <c r="E67" s="77">
        <f ca="1">MAX(Assumptions!F72,MIN(Assumptions!G72,NORMINV(RAND(),Assumptions!D72,Assumptions!E72)))</f>
        <v>0.10303834812804896</v>
      </c>
      <c r="F67" s="77">
        <f ca="1">MAX(Assumptions!F73,MIN(Assumptions!G73,NORMINV(RAND(),Assumptions!D73,Assumptions!E73)))</f>
        <v>3.1248562509679709E-2</v>
      </c>
      <c r="G67" s="101">
        <f ca="1">MAX(Assumptions!F74,MIN(Assumptions!G74,NORMINV(RAND(),Assumptions!D74,Assumptions!E74)))</f>
        <v>18.935707797066698</v>
      </c>
      <c r="H67" s="77">
        <f ca="1">MAX(Assumptions!F75,MIN(Assumptions!G75,NORMINV(RAND(),Assumptions!D75,Assumptions!E75)))</f>
        <v>0.64203390753641931</v>
      </c>
      <c r="I67" s="97">
        <f ca="1">'Historical Financials'!F7*(1+C67)</f>
        <v>1153.6228222890163</v>
      </c>
      <c r="J67" s="97">
        <f t="shared" ca="1" si="0"/>
        <v>1282.6191365710056</v>
      </c>
      <c r="K67" s="97">
        <f t="shared" ca="1" si="1"/>
        <v>1426.0396185938173</v>
      </c>
      <c r="L67" s="97">
        <f t="shared" ca="1" si="2"/>
        <v>1585.4971564168773</v>
      </c>
      <c r="M67" s="97">
        <f t="shared" ca="1" si="3"/>
        <v>1762.7849887402158</v>
      </c>
      <c r="N67" s="54">
        <f>Assumptions!E59</f>
        <v>0.25</v>
      </c>
      <c r="O67" s="77">
        <f t="shared" ca="1" si="4"/>
        <v>0.26754048734207797</v>
      </c>
      <c r="P67" s="77">
        <f t="shared" ca="1" si="5"/>
        <v>0.28508097468415594</v>
      </c>
      <c r="Q67" s="77">
        <f t="shared" ca="1" si="6"/>
        <v>0.30262146202623391</v>
      </c>
      <c r="R67" s="77">
        <f t="shared" ca="1" si="7"/>
        <v>0.32016194936831188</v>
      </c>
      <c r="S67" s="97">
        <f t="shared" ca="1" si="8"/>
        <v>185.16624210435234</v>
      </c>
      <c r="T67" s="97">
        <f t="shared" ca="1" si="9"/>
        <v>220.31557183368179</v>
      </c>
      <c r="U67" s="97">
        <f t="shared" ca="1" si="10"/>
        <v>261.01038740940515</v>
      </c>
      <c r="V67" s="97">
        <f t="shared" ca="1" si="11"/>
        <v>308.05137916491014</v>
      </c>
      <c r="W67" s="97">
        <f t="shared" ca="1" si="12"/>
        <v>362.34896409924835</v>
      </c>
      <c r="X67" s="97">
        <f t="shared" ca="1" si="13"/>
        <v>973.43455262071598</v>
      </c>
      <c r="Y67" s="97">
        <f t="shared" ca="1" si="14"/>
        <v>5205.0837752969674</v>
      </c>
      <c r="Z67" s="97">
        <f t="shared" ca="1" si="15"/>
        <v>10686.871868000164</v>
      </c>
      <c r="AA67" s="97">
        <f ca="1">Assumptions!D40*Y67+(1-Assumptions!D40)*Z67</f>
        <v>7671.8884170134052</v>
      </c>
      <c r="AB67" s="97">
        <f t="shared" ca="1" si="16"/>
        <v>4698.3917033534253</v>
      </c>
      <c r="AC67" s="97">
        <f t="shared" ca="1" si="17"/>
        <v>5671.8262559741415</v>
      </c>
      <c r="AD67" s="97">
        <f ca="1">AC67+Assumptions!D47-Assumptions!D48-Assumptions!D49</f>
        <v>6812.3262559741415</v>
      </c>
      <c r="AE67" s="73">
        <f ca="1">AD67/Assumptions!D46</f>
        <v>146.50163991342239</v>
      </c>
      <c r="AF67" s="77">
        <f ca="1">AE67/Assumptions!D45-1</f>
        <v>0.45338928485538088</v>
      </c>
    </row>
    <row r="68" spans="2:32" x14ac:dyDescent="0.2">
      <c r="B68" s="130">
        <v>57</v>
      </c>
      <c r="C68" s="77">
        <f ca="1">MAX(Assumptions!F70,MIN(Assumptions!G70,NORMINV(RAND(),Assumptions!D70,Assumptions!E70)))</f>
        <v>9.9966511506129521E-2</v>
      </c>
      <c r="D68" s="77">
        <f ca="1">MAX(Assumptions!F71,MIN(Assumptions!G71,NORMINV(RAND(),Assumptions!D71,Assumptions!E71)))</f>
        <v>0.27308515087028667</v>
      </c>
      <c r="E68" s="77">
        <f ca="1">MAX(Assumptions!F72,MIN(Assumptions!G72,NORMINV(RAND(),Assumptions!D72,Assumptions!E72)))</f>
        <v>8.9851053699083222E-2</v>
      </c>
      <c r="F68" s="77">
        <f ca="1">MAX(Assumptions!F73,MIN(Assumptions!G73,NORMINV(RAND(),Assumptions!D73,Assumptions!E73)))</f>
        <v>4.3902124970031639E-2</v>
      </c>
      <c r="G68" s="101">
        <f ca="1">MAX(Assumptions!F74,MIN(Assumptions!G74,NORMINV(RAND(),Assumptions!D74,Assumptions!E74)))</f>
        <v>14.471890872494418</v>
      </c>
      <c r="H68" s="77">
        <f ca="1">MAX(Assumptions!F75,MIN(Assumptions!G75,NORMINV(RAND(),Assumptions!D75,Assumptions!E75)))</f>
        <v>0.5157021413186903</v>
      </c>
      <c r="I68" s="97">
        <f ca="1">'Historical Financials'!F7*(1+C68)</f>
        <v>1141.3252523387598</v>
      </c>
      <c r="J68" s="97">
        <f t="shared" ca="1" si="0"/>
        <v>1255.4195563089186</v>
      </c>
      <c r="K68" s="97">
        <f t="shared" ca="1" si="1"/>
        <v>1380.919469829694</v>
      </c>
      <c r="L68" s="97">
        <f t="shared" ca="1" si="2"/>
        <v>1518.9651718994623</v>
      </c>
      <c r="M68" s="97">
        <f t="shared" ca="1" si="3"/>
        <v>1670.8108212335599</v>
      </c>
      <c r="N68" s="54">
        <f>Assumptions!E59</f>
        <v>0.25</v>
      </c>
      <c r="O68" s="77">
        <f t="shared" ca="1" si="4"/>
        <v>0.25577128771757168</v>
      </c>
      <c r="P68" s="77">
        <f t="shared" ca="1" si="5"/>
        <v>0.26154257543514337</v>
      </c>
      <c r="Q68" s="77">
        <f t="shared" ca="1" si="6"/>
        <v>0.26731386315271499</v>
      </c>
      <c r="R68" s="77">
        <f t="shared" ca="1" si="7"/>
        <v>0.27308515087028667</v>
      </c>
      <c r="S68" s="97">
        <f t="shared" ca="1" si="8"/>
        <v>147.14596914304823</v>
      </c>
      <c r="T68" s="97">
        <f t="shared" ca="1" si="9"/>
        <v>165.59210019122531</v>
      </c>
      <c r="U68" s="97">
        <f t="shared" ca="1" si="10"/>
        <v>186.25574766567021</v>
      </c>
      <c r="V68" s="97">
        <f t="shared" ca="1" si="11"/>
        <v>209.39592854452656</v>
      </c>
      <c r="W68" s="97">
        <f t="shared" ca="1" si="12"/>
        <v>235.30128553889736</v>
      </c>
      <c r="X68" s="97">
        <f t="shared" ca="1" si="13"/>
        <v>719.76768096390242</v>
      </c>
      <c r="Y68" s="97">
        <f t="shared" ca="1" si="14"/>
        <v>5345.750570827402</v>
      </c>
      <c r="Z68" s="97">
        <f t="shared" ca="1" si="15"/>
        <v>6603.1421117800128</v>
      </c>
      <c r="AA68" s="97">
        <f ca="1">Assumptions!D40*Y68+(1-Assumptions!D40)*Z68</f>
        <v>5911.5767642560768</v>
      </c>
      <c r="AB68" s="97">
        <f t="shared" ca="1" si="16"/>
        <v>3844.7454473263315</v>
      </c>
      <c r="AC68" s="97">
        <f t="shared" ca="1" si="17"/>
        <v>4564.5131282902339</v>
      </c>
      <c r="AD68" s="97">
        <f ca="1">AC68+Assumptions!D47-Assumptions!D48-Assumptions!D49</f>
        <v>5705.0131282902339</v>
      </c>
      <c r="AE68" s="73">
        <f ca="1">AD68/Assumptions!D46</f>
        <v>122.68845437183299</v>
      </c>
      <c r="AF68" s="77">
        <f ca="1">AE68/Assumptions!D45-1</f>
        <v>0.21714736479993046</v>
      </c>
    </row>
    <row r="69" spans="2:32" x14ac:dyDescent="0.2">
      <c r="B69" s="130">
        <v>58</v>
      </c>
      <c r="C69" s="77">
        <f ca="1">MAX(Assumptions!F70,MIN(Assumptions!G70,NORMINV(RAND(),Assumptions!D70,Assumptions!E70)))</f>
        <v>0.13228046102166274</v>
      </c>
      <c r="D69" s="77">
        <f ca="1">MAX(Assumptions!F71,MIN(Assumptions!G71,NORMINV(RAND(),Assumptions!D71,Assumptions!E71)))</f>
        <v>0.36174511137460391</v>
      </c>
      <c r="E69" s="77">
        <f ca="1">MAX(Assumptions!F72,MIN(Assumptions!G72,NORMINV(RAND(),Assumptions!D72,Assumptions!E72)))</f>
        <v>8.9094843798103007E-2</v>
      </c>
      <c r="F69" s="77">
        <f ca="1">MAX(Assumptions!F73,MIN(Assumptions!G73,NORMINV(RAND(),Assumptions!D73,Assumptions!E73)))</f>
        <v>3.2264772467028753E-2</v>
      </c>
      <c r="G69" s="101">
        <f ca="1">MAX(Assumptions!F74,MIN(Assumptions!G74,NORMINV(RAND(),Assumptions!D74,Assumptions!E74)))</f>
        <v>17.05902709165942</v>
      </c>
      <c r="H69" s="77">
        <f ca="1">MAX(Assumptions!F75,MIN(Assumptions!G75,NORMINV(RAND(),Assumptions!D75,Assumptions!E75)))</f>
        <v>0.66525612648582144</v>
      </c>
      <c r="I69" s="97">
        <f ca="1">'Historical Financials'!F7*(1+C69)</f>
        <v>1174.8542063560772</v>
      </c>
      <c r="J69" s="97">
        <f t="shared" ca="1" si="0"/>
        <v>1330.2644624060988</v>
      </c>
      <c r="K69" s="97">
        <f t="shared" ca="1" si="1"/>
        <v>1506.232458773912</v>
      </c>
      <c r="L69" s="97">
        <f t="shared" ca="1" si="2"/>
        <v>1705.4775828263178</v>
      </c>
      <c r="M69" s="97">
        <f t="shared" ca="1" si="3"/>
        <v>1931.0789437446942</v>
      </c>
      <c r="N69" s="54">
        <f>Assumptions!E59</f>
        <v>0.25</v>
      </c>
      <c r="O69" s="77">
        <f t="shared" ca="1" si="4"/>
        <v>0.27793627784365099</v>
      </c>
      <c r="P69" s="77">
        <f t="shared" ca="1" si="5"/>
        <v>0.30587255568730198</v>
      </c>
      <c r="Q69" s="77">
        <f t="shared" ca="1" si="6"/>
        <v>0.33380883353095292</v>
      </c>
      <c r="R69" s="77">
        <f t="shared" ca="1" si="7"/>
        <v>0.36174511137460391</v>
      </c>
      <c r="S69" s="97">
        <f t="shared" ca="1" si="8"/>
        <v>195.39473962650445</v>
      </c>
      <c r="T69" s="97">
        <f t="shared" ca="1" si="9"/>
        <v>245.96431822344795</v>
      </c>
      <c r="U69" s="97">
        <f t="shared" ca="1" si="10"/>
        <v>306.49359048806235</v>
      </c>
      <c r="V69" s="97">
        <f t="shared" ca="1" si="11"/>
        <v>378.7326295870821</v>
      </c>
      <c r="W69" s="97">
        <f t="shared" ca="1" si="12"/>
        <v>464.72023373925003</v>
      </c>
      <c r="X69" s="97">
        <f t="shared" ca="1" si="13"/>
        <v>1196.5278850966097</v>
      </c>
      <c r="Y69" s="97">
        <f t="shared" ca="1" si="14"/>
        <v>8441.2057754952566</v>
      </c>
      <c r="Z69" s="97">
        <f t="shared" ca="1" si="15"/>
        <v>11916.726117619792</v>
      </c>
      <c r="AA69" s="97">
        <f ca="1">Assumptions!D40*Y69+(1-Assumptions!D40)*Z69</f>
        <v>10005.189929451299</v>
      </c>
      <c r="AB69" s="97">
        <f t="shared" ca="1" si="16"/>
        <v>6529.7541137374192</v>
      </c>
      <c r="AC69" s="97">
        <f t="shared" ca="1" si="17"/>
        <v>7726.2819988340289</v>
      </c>
      <c r="AD69" s="97">
        <f ca="1">AC69+Assumptions!D47-Assumptions!D48-Assumptions!D49</f>
        <v>8866.7819988340289</v>
      </c>
      <c r="AE69" s="73">
        <f ca="1">AD69/Assumptions!D46</f>
        <v>190.68348384589311</v>
      </c>
      <c r="AF69" s="77">
        <f ca="1">AE69/Assumptions!D45-1</f>
        <v>0.89170122862989198</v>
      </c>
    </row>
    <row r="70" spans="2:32" x14ac:dyDescent="0.2">
      <c r="B70" s="130">
        <v>59</v>
      </c>
      <c r="C70" s="77">
        <f ca="1">MAX(Assumptions!F70,MIN(Assumptions!G70,NORMINV(RAND(),Assumptions!D70,Assumptions!E70)))</f>
        <v>0.13302017001203228</v>
      </c>
      <c r="D70" s="77">
        <f ca="1">MAX(Assumptions!F71,MIN(Assumptions!G71,NORMINV(RAND(),Assumptions!D71,Assumptions!E71)))</f>
        <v>0.23042658387293138</v>
      </c>
      <c r="E70" s="77">
        <f ca="1">MAX(Assumptions!F72,MIN(Assumptions!G72,NORMINV(RAND(),Assumptions!D72,Assumptions!E72)))</f>
        <v>9.6061654468956592E-2</v>
      </c>
      <c r="F70" s="77">
        <f ca="1">MAX(Assumptions!F73,MIN(Assumptions!G73,NORMINV(RAND(),Assumptions!D73,Assumptions!E73)))</f>
        <v>3.0509485275804681E-2</v>
      </c>
      <c r="G70" s="101">
        <f ca="1">MAX(Assumptions!F74,MIN(Assumptions!G74,NORMINV(RAND(),Assumptions!D74,Assumptions!E74)))</f>
        <v>17.327329616833303</v>
      </c>
      <c r="H70" s="77">
        <f ca="1">MAX(Assumptions!F75,MIN(Assumptions!G75,NORMINV(RAND(),Assumptions!D75,Assumptions!E75)))</f>
        <v>0.54468625218588484</v>
      </c>
      <c r="I70" s="97">
        <f ca="1">'Historical Financials'!F7*(1+C70)</f>
        <v>1175.6217284044847</v>
      </c>
      <c r="J70" s="97">
        <f t="shared" ca="1" si="0"/>
        <v>1332.0031305866885</v>
      </c>
      <c r="K70" s="97">
        <f t="shared" ca="1" si="1"/>
        <v>1509.1864134738892</v>
      </c>
      <c r="L70" s="97">
        <f t="shared" ca="1" si="2"/>
        <v>1709.9386467740353</v>
      </c>
      <c r="M70" s="97">
        <f t="shared" ca="1" si="3"/>
        <v>1937.3949762780621</v>
      </c>
      <c r="N70" s="54">
        <f>Assumptions!E59</f>
        <v>0.25</v>
      </c>
      <c r="O70" s="77">
        <f t="shared" ca="1" si="4"/>
        <v>0.24510664596823284</v>
      </c>
      <c r="P70" s="77">
        <f t="shared" ca="1" si="5"/>
        <v>0.24021329193646568</v>
      </c>
      <c r="Q70" s="77">
        <f t="shared" ca="1" si="6"/>
        <v>0.23531993790469855</v>
      </c>
      <c r="R70" s="77">
        <f t="shared" ca="1" si="7"/>
        <v>0.23042658387293138</v>
      </c>
      <c r="S70" s="97">
        <f t="shared" ca="1" si="8"/>
        <v>160.08624830823274</v>
      </c>
      <c r="T70" s="97">
        <f t="shared" ca="1" si="9"/>
        <v>177.83070349667767</v>
      </c>
      <c r="U70" s="97">
        <f t="shared" ca="1" si="10"/>
        <v>197.46327496709262</v>
      </c>
      <c r="V70" s="97">
        <f t="shared" ca="1" si="11"/>
        <v>219.17230093912784</v>
      </c>
      <c r="W70" s="97">
        <f t="shared" ca="1" si="12"/>
        <v>243.1628161765837</v>
      </c>
      <c r="X70" s="97">
        <f t="shared" ca="1" si="13"/>
        <v>749.6214536500961</v>
      </c>
      <c r="Y70" s="97">
        <f t="shared" ca="1" si="14"/>
        <v>3822.6284747038412</v>
      </c>
      <c r="Z70" s="97">
        <f t="shared" ca="1" si="15"/>
        <v>7735.3930809533613</v>
      </c>
      <c r="AA70" s="97">
        <f ca="1">Assumptions!D40*Y70+(1-Assumptions!D40)*Z70</f>
        <v>5583.3725475161245</v>
      </c>
      <c r="AB70" s="97">
        <f t="shared" ca="1" si="16"/>
        <v>3529.5690731848181</v>
      </c>
      <c r="AC70" s="97">
        <f t="shared" ca="1" si="17"/>
        <v>4279.1905268349146</v>
      </c>
      <c r="AD70" s="97">
        <f ca="1">AC70+Assumptions!D47-Assumptions!D48-Assumptions!D49</f>
        <v>5419.6905268349146</v>
      </c>
      <c r="AE70" s="73">
        <f ca="1">AD70/Assumptions!D46</f>
        <v>116.55248444806269</v>
      </c>
      <c r="AF70" s="77">
        <f ca="1">AE70/Assumptions!D45-1</f>
        <v>0.15627464730220919</v>
      </c>
    </row>
    <row r="71" spans="2:32" x14ac:dyDescent="0.2">
      <c r="B71" s="130">
        <v>60</v>
      </c>
      <c r="C71" s="77">
        <f ca="1">MAX(Assumptions!F70,MIN(Assumptions!G70,NORMINV(RAND(),Assumptions!D70,Assumptions!E70)))</f>
        <v>0.16046781149034295</v>
      </c>
      <c r="D71" s="77">
        <f ca="1">MAX(Assumptions!F71,MIN(Assumptions!G71,NORMINV(RAND(),Assumptions!D71,Assumptions!E71)))</f>
        <v>0.30389979512326853</v>
      </c>
      <c r="E71" s="77">
        <f ca="1">MAX(Assumptions!F72,MIN(Assumptions!G72,NORMINV(RAND(),Assumptions!D72,Assumptions!E72)))</f>
        <v>9.2514974323916144E-2</v>
      </c>
      <c r="F71" s="77">
        <f ca="1">MAX(Assumptions!F73,MIN(Assumptions!G73,NORMINV(RAND(),Assumptions!D73,Assumptions!E73)))</f>
        <v>2.6172373802043472E-2</v>
      </c>
      <c r="G71" s="101">
        <f ca="1">MAX(Assumptions!F74,MIN(Assumptions!G74,NORMINV(RAND(),Assumptions!D74,Assumptions!E74)))</f>
        <v>18.591058546388126</v>
      </c>
      <c r="H71" s="77">
        <f ca="1">MAX(Assumptions!F75,MIN(Assumptions!G75,NORMINV(RAND(),Assumptions!D75,Assumptions!E75)))</f>
        <v>0.52437586821606552</v>
      </c>
      <c r="I71" s="97">
        <f ca="1">'Historical Financials'!F7*(1+C71)</f>
        <v>1204.1014012023797</v>
      </c>
      <c r="J71" s="97">
        <f t="shared" ca="1" si="0"/>
        <v>1397.3209178657812</v>
      </c>
      <c r="K71" s="97">
        <f t="shared" ca="1" si="1"/>
        <v>1621.5459475053806</v>
      </c>
      <c r="L71" s="97">
        <f t="shared" ca="1" si="2"/>
        <v>1881.7518769326036</v>
      </c>
      <c r="M71" s="97">
        <f t="shared" ca="1" si="3"/>
        <v>2183.7124823918239</v>
      </c>
      <c r="N71" s="54">
        <f>Assumptions!E59</f>
        <v>0.25</v>
      </c>
      <c r="O71" s="77">
        <f t="shared" ca="1" si="4"/>
        <v>0.26347494878081712</v>
      </c>
      <c r="P71" s="77">
        <f t="shared" ca="1" si="5"/>
        <v>0.27694989756163424</v>
      </c>
      <c r="Q71" s="77">
        <f t="shared" ca="1" si="6"/>
        <v>0.29042484634245141</v>
      </c>
      <c r="R71" s="77">
        <f t="shared" ca="1" si="7"/>
        <v>0.30389979512326853</v>
      </c>
      <c r="S71" s="97">
        <f t="shared" ca="1" si="8"/>
        <v>157.85042941891973</v>
      </c>
      <c r="T71" s="97">
        <f t="shared" ca="1" si="9"/>
        <v>193.05372529496933</v>
      </c>
      <c r="U71" s="97">
        <f t="shared" ca="1" si="10"/>
        <v>235.49037716737777</v>
      </c>
      <c r="V71" s="97">
        <f t="shared" ca="1" si="11"/>
        <v>286.57534464847544</v>
      </c>
      <c r="W71" s="97">
        <f t="shared" ca="1" si="12"/>
        <v>347.99143996770346</v>
      </c>
      <c r="X71" s="97">
        <f t="shared" ca="1" si="13"/>
        <v>911.54816749277984</v>
      </c>
      <c r="Y71" s="97">
        <f t="shared" ca="1" si="14"/>
        <v>5382.6530646280071</v>
      </c>
      <c r="Z71" s="97">
        <f t="shared" ca="1" si="15"/>
        <v>12337.580018872564</v>
      </c>
      <c r="AA71" s="97">
        <f ca="1">Assumptions!D40*Y71+(1-Assumptions!D40)*Z71</f>
        <v>8512.3701940380579</v>
      </c>
      <c r="AB71" s="97">
        <f t="shared" ca="1" si="16"/>
        <v>5469.0703661741563</v>
      </c>
      <c r="AC71" s="97">
        <f t="shared" ca="1" si="17"/>
        <v>6380.6185336669359</v>
      </c>
      <c r="AD71" s="97">
        <f ca="1">AC71+Assumptions!D47-Assumptions!D48-Assumptions!D49</f>
        <v>7521.1185336669359</v>
      </c>
      <c r="AE71" s="73">
        <f ca="1">AD71/Assumptions!D46</f>
        <v>161.74448459498788</v>
      </c>
      <c r="AF71" s="77">
        <f ca="1">AE71/Assumptions!D45-1</f>
        <v>0.60460798209313382</v>
      </c>
    </row>
    <row r="72" spans="2:32" x14ac:dyDescent="0.2">
      <c r="B72" s="130">
        <v>61</v>
      </c>
      <c r="C72" s="77">
        <f ca="1">MAX(Assumptions!F70,MIN(Assumptions!G70,NORMINV(RAND(),Assumptions!D70,Assumptions!E70)))</f>
        <v>0.13723086041121027</v>
      </c>
      <c r="D72" s="77">
        <f ca="1">MAX(Assumptions!F71,MIN(Assumptions!G71,NORMINV(RAND(),Assumptions!D71,Assumptions!E71)))</f>
        <v>0.3446404889001376</v>
      </c>
      <c r="E72" s="77">
        <f ca="1">MAX(Assumptions!F72,MIN(Assumptions!G72,NORMINV(RAND(),Assumptions!D72,Assumptions!E72)))</f>
        <v>7.5990530598380818E-2</v>
      </c>
      <c r="F72" s="77">
        <f ca="1">MAX(Assumptions!F73,MIN(Assumptions!G73,NORMINV(RAND(),Assumptions!D73,Assumptions!E73)))</f>
        <v>3.4482233483113522E-2</v>
      </c>
      <c r="G72" s="101">
        <f ca="1">MAX(Assumptions!F74,MIN(Assumptions!G74,NORMINV(RAND(),Assumptions!D74,Assumptions!E74)))</f>
        <v>15.070026223322211</v>
      </c>
      <c r="H72" s="77">
        <f ca="1">MAX(Assumptions!F75,MIN(Assumptions!G75,NORMINV(RAND(),Assumptions!D75,Assumptions!E75)))</f>
        <v>0.58278763134853107</v>
      </c>
      <c r="I72" s="97">
        <f ca="1">'Historical Financials'!F7*(1+C72)</f>
        <v>1179.9907407626717</v>
      </c>
      <c r="J72" s="97">
        <f t="shared" ca="1" si="0"/>
        <v>1341.9218853947946</v>
      </c>
      <c r="K72" s="97">
        <f t="shared" ca="1" si="1"/>
        <v>1526.0749803321557</v>
      </c>
      <c r="L72" s="97">
        <f t="shared" ca="1" si="2"/>
        <v>1735.4995629351583</v>
      </c>
      <c r="M72" s="97">
        <f t="shared" ca="1" si="3"/>
        <v>1973.6636612000295</v>
      </c>
      <c r="N72" s="54">
        <f>Assumptions!E59</f>
        <v>0.25</v>
      </c>
      <c r="O72" s="77">
        <f t="shared" ca="1" si="4"/>
        <v>0.27366012222503439</v>
      </c>
      <c r="P72" s="77">
        <f t="shared" ca="1" si="5"/>
        <v>0.29732024445006877</v>
      </c>
      <c r="Q72" s="77">
        <f t="shared" ca="1" si="6"/>
        <v>0.32098036667510321</v>
      </c>
      <c r="R72" s="77">
        <f t="shared" ca="1" si="7"/>
        <v>0.3446404889001376</v>
      </c>
      <c r="S72" s="97">
        <f t="shared" ca="1" si="8"/>
        <v>171.92100220556901</v>
      </c>
      <c r="T72" s="97">
        <f t="shared" ca="1" si="9"/>
        <v>214.01739743461513</v>
      </c>
      <c r="U72" s="97">
        <f t="shared" ca="1" si="10"/>
        <v>264.42997229306235</v>
      </c>
      <c r="V72" s="97">
        <f t="shared" ca="1" si="11"/>
        <v>324.64842742785373</v>
      </c>
      <c r="W72" s="97">
        <f t="shared" ca="1" si="12"/>
        <v>396.41471642411307</v>
      </c>
      <c r="X72" s="97">
        <f t="shared" ca="1" si="13"/>
        <v>1073.9635477142731</v>
      </c>
      <c r="Y72" s="97">
        <f t="shared" ca="1" si="14"/>
        <v>9879.5664898803388</v>
      </c>
      <c r="Z72" s="97">
        <f t="shared" ca="1" si="15"/>
        <v>10250.698282664025</v>
      </c>
      <c r="AA72" s="97">
        <f ca="1">Assumptions!D40*Y72+(1-Assumptions!D40)*Z72</f>
        <v>10046.575796632998</v>
      </c>
      <c r="AB72" s="97">
        <f t="shared" ca="1" si="16"/>
        <v>6965.8772743890759</v>
      </c>
      <c r="AC72" s="97">
        <f t="shared" ca="1" si="17"/>
        <v>8039.8408221033487</v>
      </c>
      <c r="AD72" s="97">
        <f ca="1">AC72+Assumptions!D47-Assumptions!D48-Assumptions!D49</f>
        <v>9180.3408221033496</v>
      </c>
      <c r="AE72" s="73">
        <f ca="1">AD72/Assumptions!D46</f>
        <v>197.4266843463086</v>
      </c>
      <c r="AF72" s="77">
        <f ca="1">AE72/Assumptions!D45-1</f>
        <v>0.95859805899115691</v>
      </c>
    </row>
    <row r="73" spans="2:32" x14ac:dyDescent="0.2">
      <c r="B73" s="130">
        <v>62</v>
      </c>
      <c r="C73" s="77">
        <f ca="1">MAX(Assumptions!F70,MIN(Assumptions!G70,NORMINV(RAND(),Assumptions!D70,Assumptions!E70)))</f>
        <v>0.13038990510318746</v>
      </c>
      <c r="D73" s="77">
        <f ca="1">MAX(Assumptions!F71,MIN(Assumptions!G71,NORMINV(RAND(),Assumptions!D71,Assumptions!E71)))</f>
        <v>0.38692835015240074</v>
      </c>
      <c r="E73" s="77">
        <f ca="1">MAX(Assumptions!F72,MIN(Assumptions!G72,NORMINV(RAND(),Assumptions!D72,Assumptions!E72)))</f>
        <v>0.10581527733790259</v>
      </c>
      <c r="F73" s="77">
        <f ca="1">MAX(Assumptions!F73,MIN(Assumptions!G73,NORMINV(RAND(),Assumptions!D73,Assumptions!E73)))</f>
        <v>3.4541046980895385E-2</v>
      </c>
      <c r="G73" s="101">
        <f ca="1">MAX(Assumptions!F74,MIN(Assumptions!G74,NORMINV(RAND(),Assumptions!D74,Assumptions!E74)))</f>
        <v>18.858491532577307</v>
      </c>
      <c r="H73" s="77">
        <f ca="1">MAX(Assumptions!F75,MIN(Assumptions!G75,NORMINV(RAND(),Assumptions!D75,Assumptions!E75)))</f>
        <v>0.59301081401818689</v>
      </c>
      <c r="I73" s="97">
        <f ca="1">'Historical Financials'!F7*(1+C73)</f>
        <v>1172.8925655350672</v>
      </c>
      <c r="J73" s="97">
        <f t="shared" ca="1" si="0"/>
        <v>1325.8259158514186</v>
      </c>
      <c r="K73" s="97">
        <f t="shared" ca="1" si="1"/>
        <v>1498.7002312026316</v>
      </c>
      <c r="L73" s="97">
        <f t="shared" ca="1" si="2"/>
        <v>1694.1156121272677</v>
      </c>
      <c r="M73" s="97">
        <f t="shared" ca="1" si="3"/>
        <v>1915.0111860263703</v>
      </c>
      <c r="N73" s="54">
        <f>Assumptions!E59</f>
        <v>0.25</v>
      </c>
      <c r="O73" s="77">
        <f t="shared" ca="1" si="4"/>
        <v>0.2842320875381002</v>
      </c>
      <c r="P73" s="77">
        <f t="shared" ca="1" si="5"/>
        <v>0.3184641750762004</v>
      </c>
      <c r="Q73" s="77">
        <f t="shared" ca="1" si="6"/>
        <v>0.35269626261430054</v>
      </c>
      <c r="R73" s="77">
        <f t="shared" ca="1" si="7"/>
        <v>0.38692835015240074</v>
      </c>
      <c r="S73" s="97">
        <f t="shared" ca="1" si="8"/>
        <v>173.88449376095747</v>
      </c>
      <c r="T73" s="97">
        <f t="shared" ca="1" si="9"/>
        <v>223.47153996945275</v>
      </c>
      <c r="U73" s="97">
        <f t="shared" ca="1" si="10"/>
        <v>283.03358469998625</v>
      </c>
      <c r="V73" s="97">
        <f t="shared" ca="1" si="11"/>
        <v>354.32885065148486</v>
      </c>
      <c r="W73" s="97">
        <f t="shared" ca="1" si="12"/>
        <v>439.40447929438528</v>
      </c>
      <c r="X73" s="97">
        <f t="shared" ca="1" si="13"/>
        <v>1052.0028155132122</v>
      </c>
      <c r="Y73" s="97">
        <f t="shared" ca="1" si="14"/>
        <v>6377.9288500253442</v>
      </c>
      <c r="Z73" s="97">
        <f t="shared" ca="1" si="15"/>
        <v>13973.616426994144</v>
      </c>
      <c r="AA73" s="97">
        <f ca="1">Assumptions!D40*Y73+(1-Assumptions!D40)*Z73</f>
        <v>9795.9882596613024</v>
      </c>
      <c r="AB73" s="97">
        <f t="shared" ca="1" si="16"/>
        <v>5924.2766090066652</v>
      </c>
      <c r="AC73" s="97">
        <f t="shared" ca="1" si="17"/>
        <v>6976.2794245198775</v>
      </c>
      <c r="AD73" s="97">
        <f ca="1">AC73+Assumptions!D47-Assumptions!D48-Assumptions!D49</f>
        <v>8116.7794245198775</v>
      </c>
      <c r="AE73" s="73">
        <f ca="1">AD73/Assumptions!D46</f>
        <v>174.55439622623393</v>
      </c>
      <c r="AF73" s="77">
        <f ca="1">AE73/Assumptions!D45-1</f>
        <v>0.73169043875232087</v>
      </c>
    </row>
    <row r="74" spans="2:32" x14ac:dyDescent="0.2">
      <c r="B74" s="130">
        <v>63</v>
      </c>
      <c r="C74" s="77">
        <f ca="1">MAX(Assumptions!F70,MIN(Assumptions!G70,NORMINV(RAND(),Assumptions!D70,Assumptions!E70)))</f>
        <v>0.1390267943917492</v>
      </c>
      <c r="D74" s="77">
        <f ca="1">MAX(Assumptions!F71,MIN(Assumptions!G71,NORMINV(RAND(),Assumptions!D71,Assumptions!E71)))</f>
        <v>0.34870154039099277</v>
      </c>
      <c r="E74" s="77">
        <f ca="1">MAX(Assumptions!F72,MIN(Assumptions!G72,NORMINV(RAND(),Assumptions!D72,Assumptions!E72)))</f>
        <v>8.1743855526414888E-2</v>
      </c>
      <c r="F74" s="77">
        <f ca="1">MAX(Assumptions!F73,MIN(Assumptions!G73,NORMINV(RAND(),Assumptions!D73,Assumptions!E73)))</f>
        <v>3.3386888830503031E-2</v>
      </c>
      <c r="G74" s="101">
        <f ca="1">MAX(Assumptions!F74,MIN(Assumptions!G74,NORMINV(RAND(),Assumptions!D74,Assumptions!E74)))</f>
        <v>15.679452561599492</v>
      </c>
      <c r="H74" s="77">
        <f ca="1">MAX(Assumptions!F75,MIN(Assumptions!G75,NORMINV(RAND(),Assumptions!D75,Assumptions!E75)))</f>
        <v>0.58840513858323495</v>
      </c>
      <c r="I74" s="97">
        <f ca="1">'Historical Financials'!F7*(1+C74)</f>
        <v>1181.8542018608789</v>
      </c>
      <c r="J74" s="97">
        <f t="shared" ca="1" si="0"/>
        <v>1346.1636029840161</v>
      </c>
      <c r="K74" s="97">
        <f t="shared" ca="1" si="1"/>
        <v>1533.316413433731</v>
      </c>
      <c r="L74" s="97">
        <f t="shared" ca="1" si="2"/>
        <v>1746.4884791816764</v>
      </c>
      <c r="M74" s="97">
        <f t="shared" ca="1" si="3"/>
        <v>1989.297173884426</v>
      </c>
      <c r="N74" s="54">
        <f>Assumptions!E59</f>
        <v>0.25</v>
      </c>
      <c r="O74" s="77">
        <f t="shared" ca="1" si="4"/>
        <v>0.27467538509774819</v>
      </c>
      <c r="P74" s="77">
        <f t="shared" ca="1" si="5"/>
        <v>0.29935077019549639</v>
      </c>
      <c r="Q74" s="77">
        <f t="shared" ca="1" si="6"/>
        <v>0.32402615529324458</v>
      </c>
      <c r="R74" s="77">
        <f t="shared" ca="1" si="7"/>
        <v>0.34870154039099277</v>
      </c>
      <c r="S74" s="97">
        <f t="shared" ca="1" si="8"/>
        <v>173.85227135778226</v>
      </c>
      <c r="T74" s="97">
        <f t="shared" ca="1" si="9"/>
        <v>217.56751079458618</v>
      </c>
      <c r="U74" s="97">
        <f t="shared" ca="1" si="10"/>
        <v>270.07763458369374</v>
      </c>
      <c r="V74" s="97">
        <f t="shared" ca="1" si="11"/>
        <v>332.98314408179158</v>
      </c>
      <c r="W74" s="97">
        <f t="shared" ca="1" si="12"/>
        <v>408.1595743130668</v>
      </c>
      <c r="X74" s="97">
        <f t="shared" ca="1" si="13"/>
        <v>1078.7369250173417</v>
      </c>
      <c r="Y74" s="97">
        <f t="shared" ca="1" si="14"/>
        <v>8722.3575311935529</v>
      </c>
      <c r="Z74" s="97">
        <f t="shared" ca="1" si="15"/>
        <v>10876.381362701301</v>
      </c>
      <c r="AA74" s="97">
        <f ca="1">Assumptions!D40*Y74+(1-Assumptions!D40)*Z74</f>
        <v>9691.6682553720384</v>
      </c>
      <c r="AB74" s="97">
        <f t="shared" ca="1" si="16"/>
        <v>6542.9914800885717</v>
      </c>
      <c r="AC74" s="97">
        <f t="shared" ca="1" si="17"/>
        <v>7621.7284051059132</v>
      </c>
      <c r="AD74" s="97">
        <f ca="1">AC74+Assumptions!D47-Assumptions!D48-Assumptions!D49</f>
        <v>8762.2284051059141</v>
      </c>
      <c r="AE74" s="73">
        <f ca="1">AD74/Assumptions!D46</f>
        <v>188.43501946464332</v>
      </c>
      <c r="AF74" s="77">
        <f ca="1">AE74/Assumptions!D45-1</f>
        <v>0.86939503437146159</v>
      </c>
    </row>
    <row r="75" spans="2:32" x14ac:dyDescent="0.2">
      <c r="B75" s="130">
        <v>64</v>
      </c>
      <c r="C75" s="77">
        <f ca="1">MAX(Assumptions!F70,MIN(Assumptions!G70,NORMINV(RAND(),Assumptions!D70,Assumptions!E70)))</f>
        <v>0.20236532889197817</v>
      </c>
      <c r="D75" s="77">
        <f ca="1">MAX(Assumptions!F71,MIN(Assumptions!G71,NORMINV(RAND(),Assumptions!D71,Assumptions!E71)))</f>
        <v>0.21561971271793945</v>
      </c>
      <c r="E75" s="77">
        <f ca="1">MAX(Assumptions!F72,MIN(Assumptions!G72,NORMINV(RAND(),Assumptions!D72,Assumptions!E72)))</f>
        <v>9.3960717303016264E-2</v>
      </c>
      <c r="F75" s="77">
        <f ca="1">MAX(Assumptions!F73,MIN(Assumptions!G73,NORMINV(RAND(),Assumptions!D73,Assumptions!E73)))</f>
        <v>3.5221447634899442E-2</v>
      </c>
      <c r="G75" s="101">
        <f ca="1">MAX(Assumptions!F74,MIN(Assumptions!G74,NORMINV(RAND(),Assumptions!D74,Assumptions!E74)))</f>
        <v>15.226421890327696</v>
      </c>
      <c r="H75" s="77">
        <f ca="1">MAX(Assumptions!F75,MIN(Assumptions!G75,NORMINV(RAND(),Assumptions!D75,Assumptions!E75)))</f>
        <v>0.57195024927607652</v>
      </c>
      <c r="I75" s="97">
        <f ca="1">'Historical Financials'!F7*(1+C75)</f>
        <v>1247.5742652583165</v>
      </c>
      <c r="J75" s="97">
        <f t="shared" ca="1" si="0"/>
        <v>1500.0400417644837</v>
      </c>
      <c r="K75" s="97">
        <f t="shared" ca="1" si="1"/>
        <v>1803.5961381672903</v>
      </c>
      <c r="L75" s="97">
        <f t="shared" ca="1" si="2"/>
        <v>2168.5814638558159</v>
      </c>
      <c r="M75" s="97">
        <f t="shared" ca="1" si="3"/>
        <v>2607.4271650180458</v>
      </c>
      <c r="N75" s="54">
        <f>Assumptions!E59</f>
        <v>0.25</v>
      </c>
      <c r="O75" s="77">
        <f t="shared" ca="1" si="4"/>
        <v>0.24140492817948486</v>
      </c>
      <c r="P75" s="77">
        <f t="shared" ca="1" si="5"/>
        <v>0.23280985635896972</v>
      </c>
      <c r="Q75" s="77">
        <f t="shared" ca="1" si="6"/>
        <v>0.22421478453845459</v>
      </c>
      <c r="R75" s="77">
        <f t="shared" ca="1" si="7"/>
        <v>0.21561971271793945</v>
      </c>
      <c r="S75" s="97">
        <f t="shared" ca="1" si="8"/>
        <v>178.38760300122803</v>
      </c>
      <c r="T75" s="97">
        <f t="shared" ca="1" si="9"/>
        <v>207.11294190393795</v>
      </c>
      <c r="U75" s="97">
        <f t="shared" ca="1" si="10"/>
        <v>240.15902581568952</v>
      </c>
      <c r="V75" s="97">
        <f t="shared" ca="1" si="11"/>
        <v>278.09824048841131</v>
      </c>
      <c r="W75" s="97">
        <f t="shared" ca="1" si="12"/>
        <v>321.55769176873179</v>
      </c>
      <c r="X75" s="97">
        <f t="shared" ca="1" si="13"/>
        <v>918.97707873437912</v>
      </c>
      <c r="Y75" s="97">
        <f t="shared" ca="1" si="14"/>
        <v>5667.1358199002198</v>
      </c>
      <c r="Z75" s="97">
        <f t="shared" ca="1" si="15"/>
        <v>8560.4877052642278</v>
      </c>
      <c r="AA75" s="97">
        <f ca="1">Assumptions!D40*Y75+(1-Assumptions!D40)*Z75</f>
        <v>6969.1441683140238</v>
      </c>
      <c r="AB75" s="97">
        <f t="shared" ca="1" si="16"/>
        <v>4448.0617947701348</v>
      </c>
      <c r="AC75" s="97">
        <f t="shared" ca="1" si="17"/>
        <v>5367.0388735045144</v>
      </c>
      <c r="AD75" s="97">
        <f ca="1">AC75+Assumptions!D47-Assumptions!D48-Assumptions!D49</f>
        <v>6507.5388735045144</v>
      </c>
      <c r="AE75" s="73">
        <f ca="1">AD75/Assumptions!D46</f>
        <v>139.94707254848419</v>
      </c>
      <c r="AF75" s="77">
        <f ca="1">AE75/Assumptions!D45-1</f>
        <v>0.38836381496512096</v>
      </c>
    </row>
    <row r="76" spans="2:32" x14ac:dyDescent="0.2">
      <c r="B76" s="130">
        <v>65</v>
      </c>
      <c r="C76" s="77">
        <f ca="1">MAX(Assumptions!F70,MIN(Assumptions!G70,NORMINV(RAND(),Assumptions!D70,Assumptions!E70)))</f>
        <v>0.11941992022228191</v>
      </c>
      <c r="D76" s="77">
        <f ca="1">MAX(Assumptions!F71,MIN(Assumptions!G71,NORMINV(RAND(),Assumptions!D71,Assumptions!E71)))</f>
        <v>0.3407436817743153</v>
      </c>
      <c r="E76" s="77">
        <f ca="1">MAX(Assumptions!F72,MIN(Assumptions!G72,NORMINV(RAND(),Assumptions!D72,Assumptions!E72)))</f>
        <v>7.0621641639703497E-2</v>
      </c>
      <c r="F76" s="77">
        <f ca="1">MAX(Assumptions!F73,MIN(Assumptions!G73,NORMINV(RAND(),Assumptions!D73,Assumptions!E73)))</f>
        <v>2.8844734278954152E-2</v>
      </c>
      <c r="G76" s="101">
        <f ca="1">MAX(Assumptions!F74,MIN(Assumptions!G74,NORMINV(RAND(),Assumptions!D74,Assumptions!E74)))</f>
        <v>16.374738804129823</v>
      </c>
      <c r="H76" s="77">
        <f ca="1">MAX(Assumptions!F75,MIN(Assumptions!G75,NORMINV(RAND(),Assumptions!D75,Assumptions!E75)))</f>
        <v>0.57133620241761829</v>
      </c>
      <c r="I76" s="97">
        <f ca="1">'Historical Financials'!F7*(1+C76)</f>
        <v>1161.5101092226396</v>
      </c>
      <c r="J76" s="97">
        <f t="shared" ref="J76:J139" ca="1" si="19">I76*(1+C76)</f>
        <v>1300.2175538033812</v>
      </c>
      <c r="K76" s="97">
        <f t="shared" ref="K76:K139" ca="1" si="20">J76*(1+C76)</f>
        <v>1455.4894303501915</v>
      </c>
      <c r="L76" s="97">
        <f t="shared" ref="L76:L139" ca="1" si="21">K76*(1+C76)</f>
        <v>1629.3038620069858</v>
      </c>
      <c r="M76" s="97">
        <f t="shared" ref="M76:M139" ca="1" si="22">L76*(1+C76)</f>
        <v>1823.8751992257157</v>
      </c>
      <c r="N76" s="54">
        <f>Assumptions!E59</f>
        <v>0.25</v>
      </c>
      <c r="O76" s="77">
        <f t="shared" ref="O76:O139" ca="1" si="23">N76+(D76-N76)/4</f>
        <v>0.27268592044357881</v>
      </c>
      <c r="P76" s="77">
        <f t="shared" ref="P76:P139" ca="1" si="24">N76+2*(D76-N76)/4</f>
        <v>0.29537184088715762</v>
      </c>
      <c r="Q76" s="77">
        <f t="shared" ref="Q76:Q139" ca="1" si="25">N76+3*(D76-N76)/4</f>
        <v>0.31805776133073649</v>
      </c>
      <c r="R76" s="77">
        <f t="shared" ref="R76:R139" ca="1" si="26">D76</f>
        <v>0.3407436817743153</v>
      </c>
      <c r="S76" s="97">
        <f t="shared" ref="S76:S139" ca="1" si="27">I76*N76*H76</f>
        <v>165.90319371823398</v>
      </c>
      <c r="T76" s="97">
        <f t="shared" ref="T76:T139" ca="1" si="28">J76*O76*H76</f>
        <v>202.56783357906619</v>
      </c>
      <c r="U76" s="97">
        <f t="shared" ref="U76:U139" ca="1" si="29">K76*P76*H76</f>
        <v>245.62348526054222</v>
      </c>
      <c r="V76" s="97">
        <f t="shared" ref="V76:V139" ca="1" si="30">L76*Q76*H76</f>
        <v>296.07369827468375</v>
      </c>
      <c r="W76" s="97">
        <f t="shared" ref="W76:W139" ca="1" si="31">M76*R76*H76</f>
        <v>355.07056676930847</v>
      </c>
      <c r="X76" s="97">
        <f t="shared" ref="X76:X139" ca="1" si="32">S76/(1+E76)^1+T76/(1+E76)^2+U76/(1+E76)^3+V76/(1+E76)^4+W76/(1+E76)^5</f>
        <v>1009.6131009259416</v>
      </c>
      <c r="Y76" s="97">
        <f t="shared" ref="Y76:Y139" ca="1" si="33">W76*(1+F76)/(E76-F76)</f>
        <v>8744.3639559894473</v>
      </c>
      <c r="Z76" s="97">
        <f t="shared" ref="Z76:Z139" ca="1" si="34">M76*R76*G76</f>
        <v>10176.47361269763</v>
      </c>
      <c r="AA76" s="97">
        <f ca="1">Assumptions!D40*Y76+(1-Assumptions!D40)*Z76</f>
        <v>9388.8133015081294</v>
      </c>
      <c r="AB76" s="97">
        <f t="shared" ref="AB76:AB139" ca="1" si="35">AA76/(1+E76)^5</f>
        <v>6674.6825154191019</v>
      </c>
      <c r="AC76" s="97">
        <f t="shared" ref="AC76:AC139" ca="1" si="36">X76+AB76</f>
        <v>7684.2956163450435</v>
      </c>
      <c r="AD76" s="97">
        <f ca="1">AC76+Assumptions!D47-Assumptions!D48-Assumptions!D49</f>
        <v>8824.7956163450435</v>
      </c>
      <c r="AE76" s="73">
        <f ca="1">AD76/Assumptions!D46</f>
        <v>189.78055088914073</v>
      </c>
      <c r="AF76" s="77">
        <f ca="1">AE76/Assumptions!D45-1</f>
        <v>0.88274356040814217</v>
      </c>
    </row>
    <row r="77" spans="2:32" x14ac:dyDescent="0.2">
      <c r="B77" s="130">
        <v>66</v>
      </c>
      <c r="C77" s="77">
        <f ca="1">MAX(Assumptions!F70,MIN(Assumptions!G70,NORMINV(RAND(),Assumptions!D70,Assumptions!E70)))</f>
        <v>0.19558778176624891</v>
      </c>
      <c r="D77" s="77">
        <f ca="1">MAX(Assumptions!F71,MIN(Assumptions!G71,NORMINV(RAND(),Assumptions!D71,Assumptions!E71)))</f>
        <v>0.34466124042550716</v>
      </c>
      <c r="E77" s="77">
        <f ca="1">MAX(Assumptions!F72,MIN(Assumptions!G72,NORMINV(RAND(),Assumptions!D72,Assumptions!E72)))</f>
        <v>9.3899818631499557E-2</v>
      </c>
      <c r="F77" s="77">
        <f ca="1">MAX(Assumptions!F73,MIN(Assumptions!G73,NORMINV(RAND(),Assumptions!D73,Assumptions!E73)))</f>
        <v>4.0745786999384734E-2</v>
      </c>
      <c r="G77" s="101">
        <f ca="1">MAX(Assumptions!F74,MIN(Assumptions!G74,NORMINV(RAND(),Assumptions!D74,Assumptions!E74)))</f>
        <v>12.102357948204435</v>
      </c>
      <c r="H77" s="77">
        <f ca="1">MAX(Assumptions!F75,MIN(Assumptions!G75,NORMINV(RAND(),Assumptions!D75,Assumptions!E75)))</f>
        <v>0.5051267394960347</v>
      </c>
      <c r="I77" s="97">
        <f ca="1">'Historical Financials'!F7*(1+C77)</f>
        <v>1240.5418823606597</v>
      </c>
      <c r="J77" s="97">
        <f t="shared" ca="1" si="19"/>
        <v>1483.1767173197079</v>
      </c>
      <c r="K77" s="97">
        <f t="shared" ca="1" si="20"/>
        <v>1773.2679614276162</v>
      </c>
      <c r="L77" s="97">
        <f t="shared" ca="1" si="21"/>
        <v>2120.0975084804018</v>
      </c>
      <c r="M77" s="97">
        <f t="shared" ca="1" si="22"/>
        <v>2534.7626772922345</v>
      </c>
      <c r="N77" s="54">
        <f>Assumptions!E59</f>
        <v>0.25</v>
      </c>
      <c r="O77" s="77">
        <f t="shared" ca="1" si="23"/>
        <v>0.27366531010637679</v>
      </c>
      <c r="P77" s="77">
        <f t="shared" ca="1" si="24"/>
        <v>0.29733062021275358</v>
      </c>
      <c r="Q77" s="77">
        <f t="shared" ca="1" si="25"/>
        <v>0.32099593031913037</v>
      </c>
      <c r="R77" s="77">
        <f t="shared" ca="1" si="26"/>
        <v>0.34466124042550716</v>
      </c>
      <c r="S77" s="97">
        <f t="shared" ca="1" si="27"/>
        <v>156.65771906127836</v>
      </c>
      <c r="T77" s="97">
        <f t="shared" ca="1" si="28"/>
        <v>205.02792102843503</v>
      </c>
      <c r="U77" s="97">
        <f t="shared" ca="1" si="29"/>
        <v>266.32648870288648</v>
      </c>
      <c r="V77" s="97">
        <f t="shared" ca="1" si="30"/>
        <v>343.76030104677051</v>
      </c>
      <c r="W77" s="97">
        <f t="shared" ca="1" si="31"/>
        <v>441.29612050233612</v>
      </c>
      <c r="X77" s="97">
        <f t="shared" ca="1" si="32"/>
        <v>1039.8214375359757</v>
      </c>
      <c r="Y77" s="97">
        <f t="shared" ca="1" si="33"/>
        <v>8640.4937523965964</v>
      </c>
      <c r="Z77" s="97">
        <f t="shared" ca="1" si="34"/>
        <v>10573.036812111102</v>
      </c>
      <c r="AA77" s="97">
        <f ca="1">Assumptions!D40*Y77+(1-Assumptions!D40)*Z77</f>
        <v>9510.1381292681235</v>
      </c>
      <c r="AB77" s="97">
        <f t="shared" ca="1" si="35"/>
        <v>6071.5429733513492</v>
      </c>
      <c r="AC77" s="97">
        <f t="shared" ca="1" si="36"/>
        <v>7111.364410887325</v>
      </c>
      <c r="AD77" s="97">
        <f ca="1">AC77+Assumptions!D47-Assumptions!D48-Assumptions!D49</f>
        <v>8251.864410887325</v>
      </c>
      <c r="AE77" s="73">
        <f ca="1">AD77/Assumptions!D46</f>
        <v>177.45944969650162</v>
      </c>
      <c r="AF77" s="77">
        <f ca="1">AE77/Assumptions!D45-1</f>
        <v>0.7605104136557701</v>
      </c>
    </row>
    <row r="78" spans="2:32" x14ac:dyDescent="0.2">
      <c r="B78" s="130">
        <v>67</v>
      </c>
      <c r="C78" s="77">
        <f ca="1">MAX(Assumptions!F70,MIN(Assumptions!G70,NORMINV(RAND(),Assumptions!D70,Assumptions!E70)))</f>
        <v>0.18853437729461353</v>
      </c>
      <c r="D78" s="77">
        <f ca="1">MAX(Assumptions!F71,MIN(Assumptions!G71,NORMINV(RAND(),Assumptions!D71,Assumptions!E71)))</f>
        <v>0.34595658331818513</v>
      </c>
      <c r="E78" s="77">
        <f ca="1">MAX(Assumptions!F72,MIN(Assumptions!G72,NORMINV(RAND(),Assumptions!D72,Assumptions!E72)))</f>
        <v>8.1638324484492514E-2</v>
      </c>
      <c r="F78" s="77">
        <f ca="1">MAX(Assumptions!F73,MIN(Assumptions!G73,NORMINV(RAND(),Assumptions!D73,Assumptions!E73)))</f>
        <v>3.6092434165532213E-2</v>
      </c>
      <c r="G78" s="101">
        <f ca="1">MAX(Assumptions!F74,MIN(Assumptions!G74,NORMINV(RAND(),Assumptions!D74,Assumptions!E74)))</f>
        <v>18.035999140976383</v>
      </c>
      <c r="H78" s="77">
        <f ca="1">MAX(Assumptions!F75,MIN(Assumptions!G75,NORMINV(RAND(),Assumptions!D75,Assumptions!E75)))</f>
        <v>0.60267486309052742</v>
      </c>
      <c r="I78" s="97">
        <f ca="1">'Historical Financials'!F7*(1+C78)</f>
        <v>1233.2232698808909</v>
      </c>
      <c r="J78" s="97">
        <f t="shared" ca="1" si="19"/>
        <v>1465.7282511331118</v>
      </c>
      <c r="K78" s="97">
        <f t="shared" ca="1" si="20"/>
        <v>1742.068414243616</v>
      </c>
      <c r="L78" s="97">
        <f t="shared" ca="1" si="21"/>
        <v>2070.5081979276511</v>
      </c>
      <c r="M78" s="97">
        <f t="shared" ca="1" si="22"/>
        <v>2460.8701717073332</v>
      </c>
      <c r="N78" s="54">
        <f>Assumptions!E59</f>
        <v>0.25</v>
      </c>
      <c r="O78" s="77">
        <f t="shared" ca="1" si="23"/>
        <v>0.27398914582954625</v>
      </c>
      <c r="P78" s="77">
        <f t="shared" ca="1" si="24"/>
        <v>0.29797829165909256</v>
      </c>
      <c r="Q78" s="77">
        <f t="shared" ca="1" si="25"/>
        <v>0.32196743748863887</v>
      </c>
      <c r="R78" s="77">
        <f t="shared" ca="1" si="26"/>
        <v>0.34595658331818513</v>
      </c>
      <c r="S78" s="97">
        <f t="shared" ca="1" si="27"/>
        <v>185.80816633387963</v>
      </c>
      <c r="T78" s="97">
        <f t="shared" ca="1" si="28"/>
        <v>242.03038691013137</v>
      </c>
      <c r="U78" s="97">
        <f t="shared" ca="1" si="29"/>
        <v>312.84765962306392</v>
      </c>
      <c r="V78" s="97">
        <f t="shared" ca="1" si="30"/>
        <v>401.7648918880306</v>
      </c>
      <c r="W78" s="97">
        <f t="shared" ca="1" si="31"/>
        <v>513.08979798053088</v>
      </c>
      <c r="X78" s="97">
        <f t="shared" ca="1" si="32"/>
        <v>1265.9674519315708</v>
      </c>
      <c r="Y78" s="97">
        <f t="shared" ca="1" si="33"/>
        <v>11671.930310556385</v>
      </c>
      <c r="Z78" s="97">
        <f t="shared" ca="1" si="34"/>
        <v>15355.024279867052</v>
      </c>
      <c r="AA78" s="97">
        <f ca="1">Assumptions!D40*Y78+(1-Assumptions!D40)*Z78</f>
        <v>13329.322596746184</v>
      </c>
      <c r="AB78" s="97">
        <f t="shared" ca="1" si="35"/>
        <v>9003.2175666880776</v>
      </c>
      <c r="AC78" s="97">
        <f t="shared" ca="1" si="36"/>
        <v>10269.185018619648</v>
      </c>
      <c r="AD78" s="97">
        <f ca="1">AC78+Assumptions!D47-Assumptions!D48-Assumptions!D49</f>
        <v>11409.685018619648</v>
      </c>
      <c r="AE78" s="73">
        <f ca="1">AD78/Assumptions!D46</f>
        <v>245.36957029289565</v>
      </c>
      <c r="AF78" s="77">
        <f ca="1">AE78/Assumptions!D45-1</f>
        <v>1.4342219275088852</v>
      </c>
    </row>
    <row r="79" spans="2:32" x14ac:dyDescent="0.2">
      <c r="B79" s="130">
        <v>68</v>
      </c>
      <c r="C79" s="77">
        <f ca="1">MAX(Assumptions!F70,MIN(Assumptions!G70,NORMINV(RAND(),Assumptions!D70,Assumptions!E70)))</f>
        <v>0.15330123789434255</v>
      </c>
      <c r="D79" s="77">
        <f ca="1">MAX(Assumptions!F71,MIN(Assumptions!G71,NORMINV(RAND(),Assumptions!D71,Assumptions!E71)))</f>
        <v>0.26777393212102363</v>
      </c>
      <c r="E79" s="77">
        <f ca="1">MAX(Assumptions!F72,MIN(Assumptions!G72,NORMINV(RAND(),Assumptions!D72,Assumptions!E72)))</f>
        <v>9.4390709287344512E-2</v>
      </c>
      <c r="F79" s="77">
        <f ca="1">MAX(Assumptions!F73,MIN(Assumptions!G73,NORMINV(RAND(),Assumptions!D73,Assumptions!E73)))</f>
        <v>3.6083407753844617E-2</v>
      </c>
      <c r="G79" s="101">
        <f ca="1">MAX(Assumptions!F74,MIN(Assumptions!G74,NORMINV(RAND(),Assumptions!D74,Assumptions!E74)))</f>
        <v>14.870924160239104</v>
      </c>
      <c r="H79" s="77">
        <f ca="1">MAX(Assumptions!F75,MIN(Assumptions!G75,NORMINV(RAND(),Assumptions!D75,Assumptions!E75)))</f>
        <v>0.62182865435339041</v>
      </c>
      <c r="I79" s="97">
        <f ca="1">'Historical Financials'!F7*(1+C79)</f>
        <v>1196.6653644391697</v>
      </c>
      <c r="J79" s="97">
        <f t="shared" ca="1" si="19"/>
        <v>1380.115646152979</v>
      </c>
      <c r="K79" s="97">
        <f t="shared" ca="1" si="20"/>
        <v>1591.6890831455812</v>
      </c>
      <c r="L79" s="97">
        <f t="shared" ca="1" si="21"/>
        <v>1835.69698993471</v>
      </c>
      <c r="M79" s="97">
        <f t="shared" ca="1" si="22"/>
        <v>2117.1116108906194</v>
      </c>
      <c r="N79" s="54">
        <f>Assumptions!E59</f>
        <v>0.25</v>
      </c>
      <c r="O79" s="77">
        <f t="shared" ca="1" si="23"/>
        <v>0.25444348303025588</v>
      </c>
      <c r="P79" s="77">
        <f t="shared" ca="1" si="24"/>
        <v>0.25888696606051181</v>
      </c>
      <c r="Q79" s="77">
        <f t="shared" ca="1" si="25"/>
        <v>0.26333044909076775</v>
      </c>
      <c r="R79" s="77">
        <f t="shared" ca="1" si="26"/>
        <v>0.26777393212102363</v>
      </c>
      <c r="S79" s="97">
        <f t="shared" ca="1" si="27"/>
        <v>186.0302033201296</v>
      </c>
      <c r="T79" s="97">
        <f t="shared" ca="1" si="28"/>
        <v>218.36224071621848</v>
      </c>
      <c r="U79" s="97">
        <f t="shared" ca="1" si="29"/>
        <v>256.23541487444481</v>
      </c>
      <c r="V79" s="97">
        <f t="shared" ca="1" si="30"/>
        <v>300.58880811914275</v>
      </c>
      <c r="W79" s="97">
        <f t="shared" ca="1" si="31"/>
        <v>352.51920399165198</v>
      </c>
      <c r="X79" s="97">
        <f t="shared" ca="1" si="32"/>
        <v>981.89521327996022</v>
      </c>
      <c r="Y79" s="97">
        <f t="shared" ca="1" si="33"/>
        <v>6264.0404986071735</v>
      </c>
      <c r="Z79" s="97">
        <f t="shared" ca="1" si="34"/>
        <v>8430.4354758931386</v>
      </c>
      <c r="AA79" s="97">
        <f ca="1">Assumptions!D40*Y79+(1-Assumptions!D40)*Z79</f>
        <v>7238.9182383858579</v>
      </c>
      <c r="AB79" s="97">
        <f t="shared" ca="1" si="35"/>
        <v>4611.1758428017292</v>
      </c>
      <c r="AC79" s="97">
        <f t="shared" ca="1" si="36"/>
        <v>5593.0710560816897</v>
      </c>
      <c r="AD79" s="97">
        <f ca="1">AC79+Assumptions!D47-Assumptions!D48-Assumptions!D49</f>
        <v>6733.5710560816897</v>
      </c>
      <c r="AE79" s="73">
        <f ca="1">AD79/Assumptions!D46</f>
        <v>144.8079797006815</v>
      </c>
      <c r="AF79" s="77">
        <f ca="1">AE79/Assumptions!D45-1</f>
        <v>0.43658710020517355</v>
      </c>
    </row>
    <row r="80" spans="2:32" x14ac:dyDescent="0.2">
      <c r="B80" s="130">
        <v>69</v>
      </c>
      <c r="C80" s="77">
        <f ca="1">MAX(Assumptions!F70,MIN(Assumptions!G70,NORMINV(RAND(),Assumptions!D70,Assumptions!E70)))</f>
        <v>0.17463066757257106</v>
      </c>
      <c r="D80" s="77">
        <f ca="1">MAX(Assumptions!F71,MIN(Assumptions!G71,NORMINV(RAND(),Assumptions!D71,Assumptions!E71)))</f>
        <v>0.31274336051409718</v>
      </c>
      <c r="E80" s="77">
        <f ca="1">MAX(Assumptions!F72,MIN(Assumptions!G72,NORMINV(RAND(),Assumptions!D72,Assumptions!E72)))</f>
        <v>7.8112560478538332E-2</v>
      </c>
      <c r="F80" s="77">
        <f ca="1">MAX(Assumptions!F73,MIN(Assumptions!G73,NORMINV(RAND(),Assumptions!D73,Assumptions!E73)))</f>
        <v>3.3411131138518457E-2</v>
      </c>
      <c r="G80" s="101">
        <f ca="1">MAX(Assumptions!F74,MIN(Assumptions!G74,NORMINV(RAND(),Assumptions!D74,Assumptions!E74)))</f>
        <v>15.822341575885121</v>
      </c>
      <c r="H80" s="77">
        <f ca="1">MAX(Assumptions!F75,MIN(Assumptions!G75,NORMINV(RAND(),Assumptions!D75,Assumptions!E75)))</f>
        <v>0.59370340295086288</v>
      </c>
      <c r="I80" s="97">
        <f ca="1">'Historical Financials'!F7*(1+C80)</f>
        <v>1218.7967806732997</v>
      </c>
      <c r="J80" s="97">
        <f t="shared" ca="1" si="19"/>
        <v>1431.6360761175786</v>
      </c>
      <c r="K80" s="97">
        <f t="shared" ca="1" si="20"/>
        <v>1681.6436398109674</v>
      </c>
      <c r="L80" s="97">
        <f t="shared" ca="1" si="21"/>
        <v>1975.310191250325</v>
      </c>
      <c r="M80" s="97">
        <f t="shared" ca="1" si="22"/>
        <v>2320.2599286112722</v>
      </c>
      <c r="N80" s="54">
        <f>Assumptions!E59</f>
        <v>0.25</v>
      </c>
      <c r="O80" s="77">
        <f t="shared" ca="1" si="23"/>
        <v>0.26568584012852431</v>
      </c>
      <c r="P80" s="77">
        <f t="shared" ca="1" si="24"/>
        <v>0.28137168025704862</v>
      </c>
      <c r="Q80" s="77">
        <f t="shared" ca="1" si="25"/>
        <v>0.29705752038557287</v>
      </c>
      <c r="R80" s="77">
        <f t="shared" ca="1" si="26"/>
        <v>0.31274336051409718</v>
      </c>
      <c r="S80" s="97">
        <f t="shared" ca="1" si="27"/>
        <v>180.90094904782362</v>
      </c>
      <c r="T80" s="97">
        <f t="shared" ca="1" si="28"/>
        <v>225.82425231790023</v>
      </c>
      <c r="U80" s="97">
        <f t="shared" ca="1" si="29"/>
        <v>280.92079663189207</v>
      </c>
      <c r="V80" s="97">
        <f t="shared" ca="1" si="30"/>
        <v>348.37372652050209</v>
      </c>
      <c r="W80" s="97">
        <f t="shared" ca="1" si="31"/>
        <v>430.81843265110899</v>
      </c>
      <c r="X80" s="97">
        <f t="shared" ca="1" si="32"/>
        <v>1139.9041061366945</v>
      </c>
      <c r="Y80" s="97">
        <f t="shared" ca="1" si="33"/>
        <v>9959.6941389684034</v>
      </c>
      <c r="Z80" s="97">
        <f t="shared" ca="1" si="34"/>
        <v>11481.417092631133</v>
      </c>
      <c r="AA80" s="97">
        <f ca="1">Assumptions!D40*Y80+(1-Assumptions!D40)*Z80</f>
        <v>10644.469468116631</v>
      </c>
      <c r="AB80" s="97">
        <f t="shared" ca="1" si="35"/>
        <v>7308.0833457903109</v>
      </c>
      <c r="AC80" s="97">
        <f t="shared" ca="1" si="36"/>
        <v>8447.9874519270052</v>
      </c>
      <c r="AD80" s="97">
        <f ca="1">AC80+Assumptions!D47-Assumptions!D48-Assumptions!D49</f>
        <v>9588.4874519270052</v>
      </c>
      <c r="AE80" s="73">
        <f ca="1">AD80/Assumptions!D46</f>
        <v>206.20403122423667</v>
      </c>
      <c r="AF80" s="77">
        <f ca="1">AE80/Assumptions!D45-1</f>
        <v>1.0456749129388561</v>
      </c>
    </row>
    <row r="81" spans="2:32" x14ac:dyDescent="0.2">
      <c r="B81" s="130">
        <v>70</v>
      </c>
      <c r="C81" s="77">
        <f ca="1">MAX(Assumptions!F70,MIN(Assumptions!G70,NORMINV(RAND(),Assumptions!D70,Assumptions!E70)))</f>
        <v>0.16657035061176162</v>
      </c>
      <c r="D81" s="77">
        <f ca="1">MAX(Assumptions!F71,MIN(Assumptions!G71,NORMINV(RAND(),Assumptions!D71,Assumptions!E71)))</f>
        <v>0.36367569089944063</v>
      </c>
      <c r="E81" s="77">
        <f ca="1">MAX(Assumptions!F72,MIN(Assumptions!G72,NORMINV(RAND(),Assumptions!D72,Assumptions!E72)))</f>
        <v>0.10142175100629025</v>
      </c>
      <c r="F81" s="77">
        <f ca="1">MAX(Assumptions!F73,MIN(Assumptions!G73,NORMINV(RAND(),Assumptions!D73,Assumptions!E73)))</f>
        <v>2.7054282010363948E-2</v>
      </c>
      <c r="G81" s="101">
        <f ca="1">MAX(Assumptions!F74,MIN(Assumptions!G74,NORMINV(RAND(),Assumptions!D74,Assumptions!E74)))</f>
        <v>16.345840007367507</v>
      </c>
      <c r="H81" s="77">
        <f ca="1">MAX(Assumptions!F75,MIN(Assumptions!G75,NORMINV(RAND(),Assumptions!D75,Assumptions!E75)))</f>
        <v>0.58956001959730842</v>
      </c>
      <c r="I81" s="97">
        <f ca="1">'Historical Financials'!F7*(1+C81)</f>
        <v>1210.4333957947636</v>
      </c>
      <c r="J81" s="97">
        <f t="shared" ca="1" si="19"/>
        <v>1412.0557109244824</v>
      </c>
      <c r="K81" s="97">
        <f t="shared" ca="1" si="20"/>
        <v>1647.2623257765135</v>
      </c>
      <c r="L81" s="97">
        <f t="shared" ca="1" si="21"/>
        <v>1921.6473889306531</v>
      </c>
      <c r="M81" s="97">
        <f t="shared" ca="1" si="22"/>
        <v>2241.7368682570082</v>
      </c>
      <c r="N81" s="54">
        <f>Assumptions!E59</f>
        <v>0.25</v>
      </c>
      <c r="O81" s="77">
        <f t="shared" ca="1" si="23"/>
        <v>0.27841892272486013</v>
      </c>
      <c r="P81" s="77">
        <f t="shared" ca="1" si="24"/>
        <v>0.30683784544972031</v>
      </c>
      <c r="Q81" s="77">
        <f t="shared" ca="1" si="25"/>
        <v>0.3352567681745805</v>
      </c>
      <c r="R81" s="77">
        <f t="shared" ca="1" si="26"/>
        <v>0.36367569089944063</v>
      </c>
      <c r="S81" s="97">
        <f t="shared" ca="1" si="27"/>
        <v>178.40578413649934</v>
      </c>
      <c r="T81" s="97">
        <f t="shared" ca="1" si="28"/>
        <v>231.78141239062316</v>
      </c>
      <c r="U81" s="97">
        <f t="shared" ca="1" si="29"/>
        <v>297.98864476895989</v>
      </c>
      <c r="V81" s="97">
        <f t="shared" ca="1" si="30"/>
        <v>379.82126767503973</v>
      </c>
      <c r="W81" s="97">
        <f t="shared" ca="1" si="31"/>
        <v>480.64776987016558</v>
      </c>
      <c r="X81" s="97">
        <f t="shared" ca="1" si="32"/>
        <v>1130.6651532168175</v>
      </c>
      <c r="Y81" s="97">
        <f t="shared" ca="1" si="33"/>
        <v>6638.0012235044151</v>
      </c>
      <c r="Z81" s="97">
        <f t="shared" ca="1" si="34"/>
        <v>13326.194594338451</v>
      </c>
      <c r="AA81" s="97">
        <f ca="1">Assumptions!D40*Y81+(1-Assumptions!D40)*Z81</f>
        <v>9647.6882403797317</v>
      </c>
      <c r="AB81" s="97">
        <f t="shared" ca="1" si="35"/>
        <v>5951.8916611592458</v>
      </c>
      <c r="AC81" s="97">
        <f t="shared" ca="1" si="36"/>
        <v>7082.5568143760629</v>
      </c>
      <c r="AD81" s="97">
        <f ca="1">AC81+Assumptions!D47-Assumptions!D48-Assumptions!D49</f>
        <v>8223.0568143760629</v>
      </c>
      <c r="AE81" s="73">
        <f ca="1">AD81/Assumptions!D46</f>
        <v>176.83993149195834</v>
      </c>
      <c r="AF81" s="77">
        <f ca="1">AE81/Assumptions!D45-1</f>
        <v>0.75436439972180902</v>
      </c>
    </row>
    <row r="82" spans="2:32" x14ac:dyDescent="0.2">
      <c r="B82" s="130">
        <v>71</v>
      </c>
      <c r="C82" s="77">
        <f ca="1">MAX(Assumptions!F70,MIN(Assumptions!G70,NORMINV(RAND(),Assumptions!D70,Assumptions!E70)))</f>
        <v>0.19458234001323643</v>
      </c>
      <c r="D82" s="77">
        <f ca="1">MAX(Assumptions!F71,MIN(Assumptions!G71,NORMINV(RAND(),Assumptions!D71,Assumptions!E71)))</f>
        <v>0.35819359906244008</v>
      </c>
      <c r="E82" s="77">
        <f ca="1">MAX(Assumptions!F72,MIN(Assumptions!G72,NORMINV(RAND(),Assumptions!D72,Assumptions!E72)))</f>
        <v>9.3038780029954249E-2</v>
      </c>
      <c r="F82" s="77">
        <f ca="1">MAX(Assumptions!F73,MIN(Assumptions!G73,NORMINV(RAND(),Assumptions!D73,Assumptions!E73)))</f>
        <v>3.770906126923658E-2</v>
      </c>
      <c r="G82" s="101">
        <f ca="1">MAX(Assumptions!F74,MIN(Assumptions!G74,NORMINV(RAND(),Assumptions!D74,Assumptions!E74)))</f>
        <v>10.778147572984411</v>
      </c>
      <c r="H82" s="77">
        <f ca="1">MAX(Assumptions!F75,MIN(Assumptions!G75,NORMINV(RAND(),Assumptions!D75,Assumptions!E75)))</f>
        <v>0.61667142410571973</v>
      </c>
      <c r="I82" s="97">
        <f ca="1">'Historical Financials'!F7*(1+C82)</f>
        <v>1239.498635997734</v>
      </c>
      <c r="J82" s="97">
        <f t="shared" ca="1" si="19"/>
        <v>1480.6831810333879</v>
      </c>
      <c r="K82" s="97">
        <f t="shared" ca="1" si="20"/>
        <v>1768.7979792171072</v>
      </c>
      <c r="L82" s="97">
        <f t="shared" ca="1" si="21"/>
        <v>2112.9748290238558</v>
      </c>
      <c r="M82" s="97">
        <f t="shared" ca="1" si="22"/>
        <v>2524.1224156443859</v>
      </c>
      <c r="N82" s="54">
        <f>Assumptions!E59</f>
        <v>0.25</v>
      </c>
      <c r="O82" s="77">
        <f t="shared" ca="1" si="23"/>
        <v>0.27704839976561002</v>
      </c>
      <c r="P82" s="77">
        <f t="shared" ca="1" si="24"/>
        <v>0.30409679953122004</v>
      </c>
      <c r="Q82" s="77">
        <f t="shared" ca="1" si="25"/>
        <v>0.33114519929683006</v>
      </c>
      <c r="R82" s="77">
        <f t="shared" ca="1" si="26"/>
        <v>0.35819359906244008</v>
      </c>
      <c r="S82" s="97">
        <f t="shared" ca="1" si="27"/>
        <v>191.09084725945493</v>
      </c>
      <c r="T82" s="97">
        <f t="shared" ca="1" si="28"/>
        <v>252.9715102178024</v>
      </c>
      <c r="U82" s="97">
        <f t="shared" ca="1" si="29"/>
        <v>331.69880506554631</v>
      </c>
      <c r="V82" s="97">
        <f t="shared" ca="1" si="30"/>
        <v>431.48590248798189</v>
      </c>
      <c r="W82" s="97">
        <f t="shared" ca="1" si="31"/>
        <v>557.54773837970606</v>
      </c>
      <c r="X82" s="97">
        <f t="shared" ca="1" si="32"/>
        <v>1300.2151146046535</v>
      </c>
      <c r="Y82" s="97">
        <f t="shared" ca="1" si="33"/>
        <v>10456.809706713322</v>
      </c>
      <c r="Z82" s="97">
        <f t="shared" ca="1" si="34"/>
        <v>9744.7872048794015</v>
      </c>
      <c r="AA82" s="97">
        <f ca="1">Assumptions!D40*Y82+(1-Assumptions!D40)*Z82</f>
        <v>10136.399580888057</v>
      </c>
      <c r="AB82" s="97">
        <f t="shared" ca="1" si="35"/>
        <v>6496.8953191320379</v>
      </c>
      <c r="AC82" s="97">
        <f t="shared" ca="1" si="36"/>
        <v>7797.1104337366914</v>
      </c>
      <c r="AD82" s="97">
        <f ca="1">AC82+Assumptions!D47-Assumptions!D48-Assumptions!D49</f>
        <v>8937.6104337366924</v>
      </c>
      <c r="AE82" s="73">
        <f ca="1">AD82/Assumptions!D46</f>
        <v>192.20667599433747</v>
      </c>
      <c r="AF82" s="77">
        <f ca="1">AE82/Assumptions!D45-1</f>
        <v>0.9068122618485861</v>
      </c>
    </row>
    <row r="83" spans="2:32" x14ac:dyDescent="0.2">
      <c r="B83" s="130">
        <v>72</v>
      </c>
      <c r="C83" s="77">
        <f ca="1">MAX(Assumptions!F70,MIN(Assumptions!G70,NORMINV(RAND(),Assumptions!D70,Assumptions!E70)))</f>
        <v>0.13987260682040353</v>
      </c>
      <c r="D83" s="77">
        <f ca="1">MAX(Assumptions!F71,MIN(Assumptions!G71,NORMINV(RAND(),Assumptions!D71,Assumptions!E71)))</f>
        <v>0.3447311777584558</v>
      </c>
      <c r="E83" s="77">
        <f ca="1">MAX(Assumptions!F72,MIN(Assumptions!G72,NORMINV(RAND(),Assumptions!D72,Assumptions!E72)))</f>
        <v>0.11192468376358662</v>
      </c>
      <c r="F83" s="77">
        <f ca="1">MAX(Assumptions!F73,MIN(Assumptions!G73,NORMINV(RAND(),Assumptions!D73,Assumptions!E73)))</f>
        <v>3.5949459986883661E-2</v>
      </c>
      <c r="G83" s="101">
        <f ca="1">MAX(Assumptions!F74,MIN(Assumptions!G74,NORMINV(RAND(),Assumptions!D74,Assumptions!E74)))</f>
        <v>13.42956699823903</v>
      </c>
      <c r="H83" s="77">
        <f ca="1">MAX(Assumptions!F75,MIN(Assumptions!G75,NORMINV(RAND(),Assumptions!D75,Assumptions!E75)))</f>
        <v>0.6231840124381961</v>
      </c>
      <c r="I83" s="97">
        <f ca="1">'Historical Financials'!F7*(1+C83)</f>
        <v>1182.7318168368506</v>
      </c>
      <c r="J83" s="97">
        <f t="shared" ca="1" si="19"/>
        <v>1348.1635992272529</v>
      </c>
      <c r="K83" s="97">
        <f t="shared" ca="1" si="20"/>
        <v>1536.7347562715465</v>
      </c>
      <c r="L83" s="97">
        <f t="shared" ca="1" si="21"/>
        <v>1751.6818526227651</v>
      </c>
      <c r="M83" s="97">
        <f t="shared" ca="1" si="22"/>
        <v>1996.6941596691049</v>
      </c>
      <c r="N83" s="54">
        <f>Assumptions!E59</f>
        <v>0.25</v>
      </c>
      <c r="O83" s="77">
        <f t="shared" ca="1" si="23"/>
        <v>0.27368279443961396</v>
      </c>
      <c r="P83" s="77">
        <f t="shared" ca="1" si="24"/>
        <v>0.29736558887922793</v>
      </c>
      <c r="Q83" s="77">
        <f t="shared" ca="1" si="25"/>
        <v>0.32104838331884183</v>
      </c>
      <c r="R83" s="77">
        <f t="shared" ca="1" si="26"/>
        <v>0.3447311777584558</v>
      </c>
      <c r="S83" s="97">
        <f t="shared" ca="1" si="27"/>
        <v>184.26488981367655</v>
      </c>
      <c r="T83" s="97">
        <f t="shared" ca="1" si="28"/>
        <v>229.93569480518141</v>
      </c>
      <c r="U83" s="97">
        <f t="shared" ca="1" si="29"/>
        <v>284.77766681065179</v>
      </c>
      <c r="V83" s="97">
        <f t="shared" ca="1" si="30"/>
        <v>350.46287646845644</v>
      </c>
      <c r="W83" s="97">
        <f t="shared" ca="1" si="31"/>
        <v>428.9517202889599</v>
      </c>
      <c r="X83" s="97">
        <f t="shared" ca="1" si="32"/>
        <v>1040.4729611701266</v>
      </c>
      <c r="Y83" s="97">
        <f t="shared" ca="1" si="33"/>
        <v>5848.9107488493519</v>
      </c>
      <c r="Z83" s="97">
        <f t="shared" ca="1" si="34"/>
        <v>9243.8762093592431</v>
      </c>
      <c r="AA83" s="97">
        <f ca="1">Assumptions!D40*Y83+(1-Assumptions!D40)*Z83</f>
        <v>7376.6452060788024</v>
      </c>
      <c r="AB83" s="97">
        <f t="shared" ca="1" si="35"/>
        <v>4339.9231501077638</v>
      </c>
      <c r="AC83" s="97">
        <f t="shared" ca="1" si="36"/>
        <v>5380.3961112778907</v>
      </c>
      <c r="AD83" s="97">
        <f ca="1">AC83+Assumptions!D47-Assumptions!D48-Assumptions!D49</f>
        <v>6520.8961112778907</v>
      </c>
      <c r="AE83" s="73">
        <f ca="1">AD83/Assumptions!D46</f>
        <v>140.23432497371809</v>
      </c>
      <c r="AF83" s="77">
        <f ca="1">AE83/Assumptions!D45-1</f>
        <v>0.39121354140593345</v>
      </c>
    </row>
    <row r="84" spans="2:32" x14ac:dyDescent="0.2">
      <c r="B84" s="130">
        <v>73</v>
      </c>
      <c r="C84" s="77">
        <f ca="1">MAX(Assumptions!F70,MIN(Assumptions!G70,NORMINV(RAND(),Assumptions!D70,Assumptions!E70)))</f>
        <v>9.2627292100030859E-2</v>
      </c>
      <c r="D84" s="77">
        <f ca="1">MAX(Assumptions!F71,MIN(Assumptions!G71,NORMINV(RAND(),Assumptions!D71,Assumptions!E71)))</f>
        <v>0.35954555192925802</v>
      </c>
      <c r="E84" s="77">
        <f ca="1">MAX(Assumptions!F72,MIN(Assumptions!G72,NORMINV(RAND(),Assumptions!D72,Assumptions!E72)))</f>
        <v>7.7877303027353309E-2</v>
      </c>
      <c r="F84" s="77">
        <f ca="1">MAX(Assumptions!F73,MIN(Assumptions!G73,NORMINV(RAND(),Assumptions!D73,Assumptions!E73)))</f>
        <v>4.9822580592737621E-2</v>
      </c>
      <c r="G84" s="101">
        <f ca="1">MAX(Assumptions!F74,MIN(Assumptions!G74,NORMINV(RAND(),Assumptions!D74,Assumptions!E74)))</f>
        <v>18.372711981956897</v>
      </c>
      <c r="H84" s="77">
        <f ca="1">MAX(Assumptions!F75,MIN(Assumptions!G75,NORMINV(RAND(),Assumptions!D75,Assumptions!E75)))</f>
        <v>0.64572107305941806</v>
      </c>
      <c r="I84" s="97">
        <f ca="1">'Historical Financials'!F7*(1+C84)</f>
        <v>1133.7100782829918</v>
      </c>
      <c r="J84" s="97">
        <f t="shared" ca="1" si="19"/>
        <v>1238.7225728608594</v>
      </c>
      <c r="K84" s="97">
        <f t="shared" ca="1" si="20"/>
        <v>1353.462090448144</v>
      </c>
      <c r="L84" s="97">
        <f t="shared" ca="1" si="21"/>
        <v>1478.8296188464026</v>
      </c>
      <c r="M84" s="97">
        <f t="shared" ca="1" si="22"/>
        <v>1615.8096019174657</v>
      </c>
      <c r="N84" s="54">
        <f>Assumptions!E59</f>
        <v>0.25</v>
      </c>
      <c r="O84" s="77">
        <f t="shared" ca="1" si="23"/>
        <v>0.27738638798231452</v>
      </c>
      <c r="P84" s="77">
        <f t="shared" ca="1" si="24"/>
        <v>0.30477277596462904</v>
      </c>
      <c r="Q84" s="77">
        <f t="shared" ca="1" si="25"/>
        <v>0.3321591639469435</v>
      </c>
      <c r="R84" s="77">
        <f t="shared" ca="1" si="26"/>
        <v>0.35954555192925802</v>
      </c>
      <c r="S84" s="97">
        <f t="shared" ca="1" si="27"/>
        <v>183.01512207179258</v>
      </c>
      <c r="T84" s="97">
        <f t="shared" ca="1" si="28"/>
        <v>221.87284737781948</v>
      </c>
      <c r="U84" s="97">
        <f t="shared" ca="1" si="29"/>
        <v>266.35890849454603</v>
      </c>
      <c r="V84" s="97">
        <f t="shared" ca="1" si="30"/>
        <v>317.18258832847988</v>
      </c>
      <c r="W84" s="97">
        <f t="shared" ca="1" si="31"/>
        <v>375.13627761467967</v>
      </c>
      <c r="X84" s="97">
        <f t="shared" ca="1" si="32"/>
        <v>1066.2742281317114</v>
      </c>
      <c r="Y84" s="97">
        <f t="shared" ca="1" si="33"/>
        <v>14037.798304982289</v>
      </c>
      <c r="Z84" s="97">
        <f t="shared" ca="1" si="34"/>
        <v>10673.758485134216</v>
      </c>
      <c r="AA84" s="97">
        <f ca="1">Assumptions!D40*Y84+(1-Assumptions!D40)*Z84</f>
        <v>12523.980386050656</v>
      </c>
      <c r="AB84" s="97">
        <f t="shared" ca="1" si="35"/>
        <v>8607.8708750316782</v>
      </c>
      <c r="AC84" s="97">
        <f t="shared" ca="1" si="36"/>
        <v>9674.1451031633896</v>
      </c>
      <c r="AD84" s="97">
        <f ca="1">AC84+Assumptions!D47-Assumptions!D48-Assumptions!D49</f>
        <v>10814.64510316339</v>
      </c>
      <c r="AE84" s="73">
        <f ca="1">AD84/Assumptions!D46</f>
        <v>232.57301297125568</v>
      </c>
      <c r="AF84" s="77">
        <f ca="1">AE84/Assumptions!D45-1</f>
        <v>1.3072719540799174</v>
      </c>
    </row>
    <row r="85" spans="2:32" x14ac:dyDescent="0.2">
      <c r="B85" s="130">
        <v>74</v>
      </c>
      <c r="C85" s="77">
        <f ca="1">MAX(Assumptions!F70,MIN(Assumptions!G70,NORMINV(RAND(),Assumptions!D70,Assumptions!E70)))</f>
        <v>9.1637891869041685E-2</v>
      </c>
      <c r="D85" s="77">
        <f ca="1">MAX(Assumptions!F71,MIN(Assumptions!G71,NORMINV(RAND(),Assumptions!D71,Assumptions!E71)))</f>
        <v>0.3150088624281332</v>
      </c>
      <c r="E85" s="77">
        <f ca="1">MAX(Assumptions!F72,MIN(Assumptions!G72,NORMINV(RAND(),Assumptions!D72,Assumptions!E72)))</f>
        <v>0.10392537478612776</v>
      </c>
      <c r="F85" s="77">
        <f ca="1">MAX(Assumptions!F73,MIN(Assumptions!G73,NORMINV(RAND(),Assumptions!D73,Assumptions!E73)))</f>
        <v>3.4270125911466998E-2</v>
      </c>
      <c r="G85" s="101">
        <f ca="1">MAX(Assumptions!F74,MIN(Assumptions!G74,NORMINV(RAND(),Assumptions!D74,Assumptions!E74)))</f>
        <v>19.754093678367369</v>
      </c>
      <c r="H85" s="77">
        <f ca="1">MAX(Assumptions!F75,MIN(Assumptions!G75,NORMINV(RAND(),Assumptions!D75,Assumptions!E75)))</f>
        <v>0.65636640955145287</v>
      </c>
      <c r="I85" s="97">
        <f ca="1">'Historical Financials'!F7*(1+C85)</f>
        <v>1132.6834766033176</v>
      </c>
      <c r="J85" s="97">
        <f t="shared" ca="1" si="19"/>
        <v>1236.4802025541426</v>
      </c>
      <c r="K85" s="97">
        <f t="shared" ca="1" si="20"/>
        <v>1349.7886416540098</v>
      </c>
      <c r="L85" s="97">
        <f t="shared" ca="1" si="21"/>
        <v>1473.4804272439605</v>
      </c>
      <c r="M85" s="97">
        <f t="shared" ca="1" si="22"/>
        <v>1608.5070673068919</v>
      </c>
      <c r="N85" s="54">
        <f>Assumptions!E59</f>
        <v>0.25</v>
      </c>
      <c r="O85" s="77">
        <f t="shared" ca="1" si="23"/>
        <v>0.26625221560703327</v>
      </c>
      <c r="P85" s="77">
        <f t="shared" ca="1" si="24"/>
        <v>0.2825044312140666</v>
      </c>
      <c r="Q85" s="77">
        <f t="shared" ca="1" si="25"/>
        <v>0.29875664682109992</v>
      </c>
      <c r="R85" s="77">
        <f t="shared" ca="1" si="26"/>
        <v>0.3150088624281332</v>
      </c>
      <c r="S85" s="97">
        <f t="shared" ca="1" si="27"/>
        <v>185.86384667409416</v>
      </c>
      <c r="T85" s="97">
        <f t="shared" ca="1" si="28"/>
        <v>216.08605706362346</v>
      </c>
      <c r="U85" s="97">
        <f t="shared" ca="1" si="29"/>
        <v>250.28647449651092</v>
      </c>
      <c r="V85" s="97">
        <f t="shared" ca="1" si="30"/>
        <v>288.94041687725144</v>
      </c>
      <c r="W85" s="97">
        <f t="shared" ca="1" si="31"/>
        <v>332.57690936532953</v>
      </c>
      <c r="X85" s="97">
        <f t="shared" ca="1" si="32"/>
        <v>929.14395496625491</v>
      </c>
      <c r="Y85" s="97">
        <f t="shared" ca="1" si="33"/>
        <v>4938.240369271829</v>
      </c>
      <c r="Z85" s="97">
        <f t="shared" ca="1" si="34"/>
        <v>10009.280376420005</v>
      </c>
      <c r="AA85" s="97">
        <f ca="1">Assumptions!D40*Y85+(1-Assumptions!D40)*Z85</f>
        <v>7220.2083724885088</v>
      </c>
      <c r="AB85" s="97">
        <f t="shared" ca="1" si="35"/>
        <v>4404.0389436177747</v>
      </c>
      <c r="AC85" s="97">
        <f t="shared" ca="1" si="36"/>
        <v>5333.1828985840293</v>
      </c>
      <c r="AD85" s="97">
        <f ca="1">AC85+Assumptions!D47-Assumptions!D48-Assumptions!D49</f>
        <v>6473.6828985840293</v>
      </c>
      <c r="AE85" s="73">
        <f ca="1">AD85/Assumptions!D46</f>
        <v>139.21898706632322</v>
      </c>
      <c r="AF85" s="77">
        <f ca="1">AE85/Assumptions!D45-1</f>
        <v>0.38114074470558768</v>
      </c>
    </row>
    <row r="86" spans="2:32" x14ac:dyDescent="0.2">
      <c r="B86" s="130">
        <v>75</v>
      </c>
      <c r="C86" s="77">
        <f ca="1">MAX(Assumptions!F70,MIN(Assumptions!G70,NORMINV(RAND(),Assumptions!D70,Assumptions!E70)))</f>
        <v>0.12179146220456023</v>
      </c>
      <c r="D86" s="77">
        <f ca="1">MAX(Assumptions!F71,MIN(Assumptions!G71,NORMINV(RAND(),Assumptions!D71,Assumptions!E71)))</f>
        <v>0.34541777371316307</v>
      </c>
      <c r="E86" s="77">
        <f ca="1">MAX(Assumptions!F72,MIN(Assumptions!G72,NORMINV(RAND(),Assumptions!D72,Assumptions!E72)))</f>
        <v>6.0309629822300578E-2</v>
      </c>
      <c r="F86" s="77">
        <f ca="1">MAX(Assumptions!F73,MIN(Assumptions!G73,NORMINV(RAND(),Assumptions!D73,Assumptions!E73)))</f>
        <v>2.8726900471620229E-2</v>
      </c>
      <c r="G86" s="101">
        <f ca="1">MAX(Assumptions!F74,MIN(Assumptions!G74,NORMINV(RAND(),Assumptions!D74,Assumptions!E74)))</f>
        <v>11.074995765746106</v>
      </c>
      <c r="H86" s="77">
        <f ca="1">MAX(Assumptions!F75,MIN(Assumptions!G75,NORMINV(RAND(),Assumptions!D75,Assumptions!E75)))</f>
        <v>0.62611209994392736</v>
      </c>
      <c r="I86" s="97">
        <f ca="1">'Historical Financials'!F7*(1+C86)</f>
        <v>1163.9708211834516</v>
      </c>
      <c r="J86" s="97">
        <f t="shared" ca="1" si="19"/>
        <v>1305.7325294588268</v>
      </c>
      <c r="K86" s="97">
        <f t="shared" ca="1" si="20"/>
        <v>1464.7596034696762</v>
      </c>
      <c r="L86" s="97">
        <f t="shared" ca="1" si="21"/>
        <v>1643.1548173544197</v>
      </c>
      <c r="M86" s="97">
        <f t="shared" ca="1" si="22"/>
        <v>1843.2770451884815</v>
      </c>
      <c r="N86" s="54">
        <f>Assumptions!E59</f>
        <v>0.25</v>
      </c>
      <c r="O86" s="77">
        <f t="shared" ca="1" si="23"/>
        <v>0.27385444342829079</v>
      </c>
      <c r="P86" s="77">
        <f t="shared" ca="1" si="24"/>
        <v>0.29770888685658153</v>
      </c>
      <c r="Q86" s="77">
        <f t="shared" ca="1" si="25"/>
        <v>0.32156333028487227</v>
      </c>
      <c r="R86" s="77">
        <f t="shared" ca="1" si="26"/>
        <v>0.34541777371316307</v>
      </c>
      <c r="S86" s="97">
        <f t="shared" ca="1" si="27"/>
        <v>182.19405378115709</v>
      </c>
      <c r="T86" s="97">
        <f t="shared" ca="1" si="28"/>
        <v>223.88557487723557</v>
      </c>
      <c r="U86" s="97">
        <f t="shared" ca="1" si="29"/>
        <v>273.02992500572691</v>
      </c>
      <c r="V86" s="97">
        <f t="shared" ca="1" si="30"/>
        <v>330.82406904331913</v>
      </c>
      <c r="W86" s="97">
        <f t="shared" ca="1" si="31"/>
        <v>398.64598306430656</v>
      </c>
      <c r="X86" s="97">
        <f t="shared" ca="1" si="32"/>
        <v>1159.2068896941159</v>
      </c>
      <c r="Y86" s="97">
        <f t="shared" ca="1" si="33"/>
        <v>12984.876702379486</v>
      </c>
      <c r="Z86" s="97">
        <f t="shared" ca="1" si="34"/>
        <v>7051.4570391856078</v>
      </c>
      <c r="AA86" s="97">
        <f ca="1">Assumptions!D40*Y86+(1-Assumptions!D40)*Z86</f>
        <v>10314.837853942241</v>
      </c>
      <c r="AB86" s="97">
        <f t="shared" ca="1" si="35"/>
        <v>7696.5992971008882</v>
      </c>
      <c r="AC86" s="97">
        <f t="shared" ca="1" si="36"/>
        <v>8855.8061867950037</v>
      </c>
      <c r="AD86" s="97">
        <f ca="1">AC86+Assumptions!D47-Assumptions!D48-Assumptions!D49</f>
        <v>9996.3061867950037</v>
      </c>
      <c r="AE86" s="73">
        <f ca="1">AD86/Assumptions!D46</f>
        <v>214.97432659774202</v>
      </c>
      <c r="AF86" s="77">
        <f ca="1">AE86/Assumptions!D45-1</f>
        <v>1.1326818114855359</v>
      </c>
    </row>
    <row r="87" spans="2:32" x14ac:dyDescent="0.2">
      <c r="B87" s="130">
        <v>76</v>
      </c>
      <c r="C87" s="77">
        <f ca="1">MAX(Assumptions!F70,MIN(Assumptions!G70,NORMINV(RAND(),Assumptions!D70,Assumptions!E70)))</f>
        <v>0.20078219302140854</v>
      </c>
      <c r="D87" s="77">
        <f ca="1">MAX(Assumptions!F71,MIN(Assumptions!G71,NORMINV(RAND(),Assumptions!D71,Assumptions!E71)))</f>
        <v>0.26614160848374735</v>
      </c>
      <c r="E87" s="77">
        <f ca="1">MAX(Assumptions!F72,MIN(Assumptions!G72,NORMINV(RAND(),Assumptions!D72,Assumptions!E72)))</f>
        <v>0.10703790859288517</v>
      </c>
      <c r="F87" s="77">
        <f ca="1">MAX(Assumptions!F73,MIN(Assumptions!G73,NORMINV(RAND(),Assumptions!D73,Assumptions!E73)))</f>
        <v>3.0057819719428079E-2</v>
      </c>
      <c r="G87" s="101">
        <f ca="1">MAX(Assumptions!F74,MIN(Assumptions!G74,NORMINV(RAND(),Assumptions!D74,Assumptions!E74)))</f>
        <v>15.271093245096939</v>
      </c>
      <c r="H87" s="77">
        <f ca="1">MAX(Assumptions!F75,MIN(Assumptions!G75,NORMINV(RAND(),Assumptions!D75,Assumptions!E75)))</f>
        <v>0.62943398920645</v>
      </c>
      <c r="I87" s="97">
        <f ca="1">'Historical Financials'!F7*(1+C87)</f>
        <v>1245.9316034790133</v>
      </c>
      <c r="J87" s="97">
        <f t="shared" ca="1" si="19"/>
        <v>1496.0924831802095</v>
      </c>
      <c r="K87" s="97">
        <f t="shared" ca="1" si="20"/>
        <v>1796.4812129159766</v>
      </c>
      <c r="L87" s="97">
        <f t="shared" ca="1" si="21"/>
        <v>2157.182650567006</v>
      </c>
      <c r="M87" s="97">
        <f t="shared" ca="1" si="22"/>
        <v>2590.306513895584</v>
      </c>
      <c r="N87" s="54">
        <f>Assumptions!E59</f>
        <v>0.25</v>
      </c>
      <c r="O87" s="77">
        <f t="shared" ca="1" si="23"/>
        <v>0.25403540212093684</v>
      </c>
      <c r="P87" s="77">
        <f t="shared" ca="1" si="24"/>
        <v>0.25807080424187367</v>
      </c>
      <c r="Q87" s="77">
        <f t="shared" ca="1" si="25"/>
        <v>0.26210620636281051</v>
      </c>
      <c r="R87" s="77">
        <f t="shared" ca="1" si="26"/>
        <v>0.26614160848374735</v>
      </c>
      <c r="S87" s="97">
        <f t="shared" ca="1" si="27"/>
        <v>196.05792486404604</v>
      </c>
      <c r="T87" s="97">
        <f t="shared" ca="1" si="28"/>
        <v>239.22296869206428</v>
      </c>
      <c r="U87" s="97">
        <f t="shared" ca="1" si="29"/>
        <v>291.81777783926105</v>
      </c>
      <c r="V87" s="97">
        <f t="shared" ca="1" si="30"/>
        <v>355.88887670552634</v>
      </c>
      <c r="W87" s="97">
        <f t="shared" ca="1" si="31"/>
        <v>433.92445426412087</v>
      </c>
      <c r="X87" s="97">
        <f t="shared" ca="1" si="32"/>
        <v>1085.3233790644631</v>
      </c>
      <c r="Y87" s="97">
        <f t="shared" ca="1" si="33"/>
        <v>5806.2712556357992</v>
      </c>
      <c r="Z87" s="97">
        <f t="shared" ca="1" si="34"/>
        <v>10527.713653896351</v>
      </c>
      <c r="AA87" s="97">
        <f ca="1">Assumptions!D40*Y87+(1-Assumptions!D40)*Z87</f>
        <v>7930.9203348530482</v>
      </c>
      <c r="AB87" s="97">
        <f t="shared" ca="1" si="35"/>
        <v>4769.9203105649894</v>
      </c>
      <c r="AC87" s="97">
        <f t="shared" ca="1" si="36"/>
        <v>5855.243689629453</v>
      </c>
      <c r="AD87" s="97">
        <f ca="1">AC87+Assumptions!D47-Assumptions!D48-Assumptions!D49</f>
        <v>6995.743689629453</v>
      </c>
      <c r="AE87" s="73">
        <f ca="1">AD87/Assumptions!D46</f>
        <v>150.4461008522463</v>
      </c>
      <c r="AF87" s="77">
        <f ca="1">AE87/Assumptions!D45-1</f>
        <v>0.49252084178815791</v>
      </c>
    </row>
    <row r="88" spans="2:32" x14ac:dyDescent="0.2">
      <c r="B88" s="130">
        <v>77</v>
      </c>
      <c r="C88" s="77">
        <f ca="1">MAX(Assumptions!F70,MIN(Assumptions!G70,NORMINV(RAND(),Assumptions!D70,Assumptions!E70)))</f>
        <v>0.13946770866787594</v>
      </c>
      <c r="D88" s="77">
        <f ca="1">MAX(Assumptions!F71,MIN(Assumptions!G71,NORMINV(RAND(),Assumptions!D71,Assumptions!E71)))</f>
        <v>0.30417741509058743</v>
      </c>
      <c r="E88" s="77">
        <f ca="1">MAX(Assumptions!F72,MIN(Assumptions!G72,NORMINV(RAND(),Assumptions!D72,Assumptions!E72)))</f>
        <v>7.6023270835055307E-2</v>
      </c>
      <c r="F88" s="77">
        <f ca="1">MAX(Assumptions!F73,MIN(Assumptions!G73,NORMINV(RAND(),Assumptions!D73,Assumptions!E73)))</f>
        <v>2.7622551018600179E-2</v>
      </c>
      <c r="G88" s="101">
        <f ca="1">MAX(Assumptions!F74,MIN(Assumptions!G74,NORMINV(RAND(),Assumptions!D74,Assumptions!E74)))</f>
        <v>15.868921849923485</v>
      </c>
      <c r="H88" s="77">
        <f ca="1">MAX(Assumptions!F75,MIN(Assumptions!G75,NORMINV(RAND(),Assumptions!D75,Assumptions!E75)))</f>
        <v>0.63869767053571347</v>
      </c>
      <c r="I88" s="97">
        <f ca="1">'Historical Financials'!F7*(1+C88)</f>
        <v>1182.3116945137879</v>
      </c>
      <c r="J88" s="97">
        <f t="shared" ca="1" si="19"/>
        <v>1347.2059974788597</v>
      </c>
      <c r="K88" s="97">
        <f t="shared" ca="1" si="20"/>
        <v>1535.0977310508565</v>
      </c>
      <c r="L88" s="97">
        <f t="shared" ca="1" si="21"/>
        <v>1749.1942941817747</v>
      </c>
      <c r="M88" s="97">
        <f t="shared" ca="1" si="22"/>
        <v>1993.1504144062294</v>
      </c>
      <c r="N88" s="54">
        <f>Assumptions!E59</f>
        <v>0.25</v>
      </c>
      <c r="O88" s="77">
        <f t="shared" ca="1" si="23"/>
        <v>0.26354435377264684</v>
      </c>
      <c r="P88" s="77">
        <f t="shared" ca="1" si="24"/>
        <v>0.27708870754529369</v>
      </c>
      <c r="Q88" s="77">
        <f t="shared" ca="1" si="25"/>
        <v>0.29063306131794059</v>
      </c>
      <c r="R88" s="77">
        <f t="shared" ca="1" si="26"/>
        <v>0.30417741509058743</v>
      </c>
      <c r="S88" s="97">
        <f t="shared" ca="1" si="27"/>
        <v>188.7849312832721</v>
      </c>
      <c r="T88" s="97">
        <f t="shared" ca="1" si="28"/>
        <v>226.76867159560271</v>
      </c>
      <c r="U88" s="97">
        <f t="shared" ca="1" si="29"/>
        <v>271.67532102468863</v>
      </c>
      <c r="V88" s="97">
        <f t="shared" ca="1" si="30"/>
        <v>324.69709319838472</v>
      </c>
      <c r="W88" s="97">
        <f t="shared" ca="1" si="31"/>
        <v>387.22409317146503</v>
      </c>
      <c r="X88" s="97">
        <f t="shared" ca="1" si="32"/>
        <v>1100.0228199243279</v>
      </c>
      <c r="Y88" s="97">
        <f t="shared" ca="1" si="33"/>
        <v>8221.3696810649762</v>
      </c>
      <c r="Z88" s="97">
        <f t="shared" ca="1" si="34"/>
        <v>9620.8725292381896</v>
      </c>
      <c r="AA88" s="97">
        <f ca="1">Assumptions!D40*Y88+(1-Assumptions!D40)*Z88</f>
        <v>8851.1459627429213</v>
      </c>
      <c r="AB88" s="97">
        <f t="shared" ca="1" si="35"/>
        <v>6136.0824101531689</v>
      </c>
      <c r="AC88" s="97">
        <f t="shared" ca="1" si="36"/>
        <v>7236.1052300774973</v>
      </c>
      <c r="AD88" s="97">
        <f ca="1">AC88+Assumptions!D47-Assumptions!D48-Assumptions!D49</f>
        <v>8376.6052300774973</v>
      </c>
      <c r="AE88" s="73">
        <f ca="1">AD88/Assumptions!D46</f>
        <v>180.14204795865587</v>
      </c>
      <c r="AF88" s="77">
        <f ca="1">AE88/Assumptions!D45-1</f>
        <v>0.78712349165333206</v>
      </c>
    </row>
    <row r="89" spans="2:32" x14ac:dyDescent="0.2">
      <c r="B89" s="130">
        <v>78</v>
      </c>
      <c r="C89" s="77">
        <f ca="1">MAX(Assumptions!F70,MIN(Assumptions!G70,NORMINV(RAND(),Assumptions!D70,Assumptions!E70)))</f>
        <v>0.15083368033890474</v>
      </c>
      <c r="D89" s="77">
        <f ca="1">MAX(Assumptions!F71,MIN(Assumptions!G71,NORMINV(RAND(),Assumptions!D71,Assumptions!E71)))</f>
        <v>0.23435488340073474</v>
      </c>
      <c r="E89" s="77">
        <f ca="1">MAX(Assumptions!F72,MIN(Assumptions!G72,NORMINV(RAND(),Assumptions!D72,Assumptions!E72)))</f>
        <v>8.7148514397485194E-2</v>
      </c>
      <c r="F89" s="77">
        <f ca="1">MAX(Assumptions!F73,MIN(Assumptions!G73,NORMINV(RAND(),Assumptions!D73,Assumptions!E73)))</f>
        <v>3.0360155569116747E-2</v>
      </c>
      <c r="G89" s="101">
        <f ca="1">MAX(Assumptions!F74,MIN(Assumptions!G74,NORMINV(RAND(),Assumptions!D74,Assumptions!E74)))</f>
        <v>12.801945610769438</v>
      </c>
      <c r="H89" s="77">
        <f ca="1">MAX(Assumptions!F75,MIN(Assumptions!G75,NORMINV(RAND(),Assumptions!D75,Assumptions!E75)))</f>
        <v>0.63637896248113313</v>
      </c>
      <c r="I89" s="97">
        <f ca="1">'Historical Financials'!F7*(1+C89)</f>
        <v>1194.1050267196474</v>
      </c>
      <c r="J89" s="97">
        <f t="shared" ca="1" si="19"/>
        <v>1374.2162826109579</v>
      </c>
      <c r="K89" s="97">
        <f t="shared" ca="1" si="20"/>
        <v>1581.4943820988171</v>
      </c>
      <c r="L89" s="97">
        <f t="shared" ca="1" si="21"/>
        <v>1820.0370001860838</v>
      </c>
      <c r="M89" s="97">
        <f t="shared" ca="1" si="22"/>
        <v>2094.5598792771307</v>
      </c>
      <c r="N89" s="54">
        <f>Assumptions!E59</f>
        <v>0.25</v>
      </c>
      <c r="O89" s="77">
        <f t="shared" ca="1" si="23"/>
        <v>0.24608872085018368</v>
      </c>
      <c r="P89" s="77">
        <f t="shared" ca="1" si="24"/>
        <v>0.24217744170036737</v>
      </c>
      <c r="Q89" s="77">
        <f t="shared" ca="1" si="25"/>
        <v>0.23826616255055105</v>
      </c>
      <c r="R89" s="77">
        <f t="shared" ca="1" si="26"/>
        <v>0.23435488340073474</v>
      </c>
      <c r="S89" s="97">
        <f t="shared" ca="1" si="27"/>
        <v>189.97582949933874</v>
      </c>
      <c r="T89" s="97">
        <f t="shared" ca="1" si="28"/>
        <v>215.2100820743629</v>
      </c>
      <c r="U89" s="97">
        <f t="shared" ca="1" si="29"/>
        <v>243.73458308690709</v>
      </c>
      <c r="V89" s="97">
        <f t="shared" ca="1" si="30"/>
        <v>275.96779368769904</v>
      </c>
      <c r="W89" s="97">
        <f t="shared" ca="1" si="31"/>
        <v>312.37955531708076</v>
      </c>
      <c r="X89" s="97">
        <f t="shared" ca="1" si="32"/>
        <v>949.79266159631152</v>
      </c>
      <c r="Y89" s="97">
        <f t="shared" ca="1" si="33"/>
        <v>5667.7715970959343</v>
      </c>
      <c r="Z89" s="97">
        <f t="shared" ca="1" si="34"/>
        <v>6284.095347045939</v>
      </c>
      <c r="AA89" s="97">
        <f ca="1">Assumptions!D40*Y89+(1-Assumptions!D40)*Z89</f>
        <v>5945.1172845734363</v>
      </c>
      <c r="AB89" s="97">
        <f t="shared" ca="1" si="35"/>
        <v>3914.8582632878024</v>
      </c>
      <c r="AC89" s="97">
        <f t="shared" ca="1" si="36"/>
        <v>4864.6509248841139</v>
      </c>
      <c r="AD89" s="97">
        <f ca="1">AC89+Assumptions!D47-Assumptions!D48-Assumptions!D49</f>
        <v>6005.1509248841139</v>
      </c>
      <c r="AE89" s="73">
        <f ca="1">AD89/Assumptions!D46</f>
        <v>129.14303064266912</v>
      </c>
      <c r="AF89" s="77">
        <f ca="1">AE89/Assumptions!D45-1</f>
        <v>0.28118085955028893</v>
      </c>
    </row>
    <row r="90" spans="2:32" x14ac:dyDescent="0.2">
      <c r="B90" s="130">
        <v>79</v>
      </c>
      <c r="C90" s="77">
        <f ca="1">MAX(Assumptions!F70,MIN(Assumptions!G70,NORMINV(RAND(),Assumptions!D70,Assumptions!E70)))</f>
        <v>0.14747457681898754</v>
      </c>
      <c r="D90" s="77">
        <f ca="1">MAX(Assumptions!F71,MIN(Assumptions!G71,NORMINV(RAND(),Assumptions!D71,Assumptions!E71)))</f>
        <v>0.26234792378617589</v>
      </c>
      <c r="E90" s="77">
        <f ca="1">MAX(Assumptions!F72,MIN(Assumptions!G72,NORMINV(RAND(),Assumptions!D72,Assumptions!E72)))</f>
        <v>7.5655721676524956E-2</v>
      </c>
      <c r="F90" s="77">
        <f ca="1">MAX(Assumptions!F73,MIN(Assumptions!G73,NORMINV(RAND(),Assumptions!D73,Assumptions!E73)))</f>
        <v>2.5028252505681324E-2</v>
      </c>
      <c r="G90" s="101">
        <f ca="1">MAX(Assumptions!F74,MIN(Assumptions!G74,NORMINV(RAND(),Assumptions!D74,Assumptions!E74)))</f>
        <v>15.865374196583861</v>
      </c>
      <c r="H90" s="77">
        <f ca="1">MAX(Assumptions!F75,MIN(Assumptions!G75,NORMINV(RAND(),Assumptions!D75,Assumptions!E75)))</f>
        <v>0.64402687923464763</v>
      </c>
      <c r="I90" s="97">
        <f ca="1">'Historical Financials'!F7*(1+C90)</f>
        <v>1190.6196209073814</v>
      </c>
      <c r="J90" s="97">
        <f t="shared" ca="1" si="19"/>
        <v>1366.2057456530808</v>
      </c>
      <c r="K90" s="97">
        <f t="shared" ca="1" si="20"/>
        <v>1567.6863598409384</v>
      </c>
      <c r="L90" s="97">
        <f t="shared" ca="1" si="21"/>
        <v>1798.8802423433799</v>
      </c>
      <c r="M90" s="97">
        <f t="shared" ca="1" si="22"/>
        <v>2064.1693448310075</v>
      </c>
      <c r="N90" s="54">
        <f>Assumptions!E59</f>
        <v>0.25</v>
      </c>
      <c r="O90" s="77">
        <f t="shared" ca="1" si="23"/>
        <v>0.25308698094654397</v>
      </c>
      <c r="P90" s="77">
        <f t="shared" ca="1" si="24"/>
        <v>0.25617396189308794</v>
      </c>
      <c r="Q90" s="77">
        <f t="shared" ca="1" si="25"/>
        <v>0.25926094283963191</v>
      </c>
      <c r="R90" s="77">
        <f t="shared" ca="1" si="26"/>
        <v>0.26234792378617589</v>
      </c>
      <c r="S90" s="97">
        <f t="shared" ca="1" si="27"/>
        <v>191.69775970213001</v>
      </c>
      <c r="T90" s="97">
        <f t="shared" ca="1" si="28"/>
        <v>222.68445756540063</v>
      </c>
      <c r="U90" s="97">
        <f t="shared" ca="1" si="29"/>
        <v>258.64146893127668</v>
      </c>
      <c r="V90" s="97">
        <f t="shared" ca="1" si="30"/>
        <v>300.3608615904779</v>
      </c>
      <c r="W90" s="97">
        <f t="shared" ca="1" si="31"/>
        <v>348.76022494841499</v>
      </c>
      <c r="X90" s="97">
        <f t="shared" ca="1" si="32"/>
        <v>1045.0465553449415</v>
      </c>
      <c r="Y90" s="97">
        <f t="shared" ca="1" si="33"/>
        <v>7061.1683692109209</v>
      </c>
      <c r="Z90" s="97">
        <f t="shared" ca="1" si="34"/>
        <v>8591.5846870660989</v>
      </c>
      <c r="AA90" s="97">
        <f ca="1">Assumptions!D40*Y90+(1-Assumptions!D40)*Z90</f>
        <v>7749.8557122457514</v>
      </c>
      <c r="AB90" s="97">
        <f t="shared" ca="1" si="35"/>
        <v>5381.7950936316411</v>
      </c>
      <c r="AC90" s="97">
        <f t="shared" ca="1" si="36"/>
        <v>6426.8416489765823</v>
      </c>
      <c r="AD90" s="97">
        <f ca="1">AC90+Assumptions!D47-Assumptions!D48-Assumptions!D49</f>
        <v>7567.3416489765823</v>
      </c>
      <c r="AE90" s="73">
        <f ca="1">AD90/Assumptions!D46</f>
        <v>162.73853008551791</v>
      </c>
      <c r="AF90" s="77">
        <f ca="1">AE90/Assumptions!D45-1</f>
        <v>0.61446954449918567</v>
      </c>
    </row>
    <row r="91" spans="2:32" x14ac:dyDescent="0.2">
      <c r="B91" s="130">
        <v>80</v>
      </c>
      <c r="C91" s="77">
        <f ca="1">MAX(Assumptions!F70,MIN(Assumptions!G70,NORMINV(RAND(),Assumptions!D70,Assumptions!E70)))</f>
        <v>0.13166826710820448</v>
      </c>
      <c r="D91" s="77">
        <f ca="1">MAX(Assumptions!F71,MIN(Assumptions!G71,NORMINV(RAND(),Assumptions!D71,Assumptions!E71)))</f>
        <v>0.3544354003614803</v>
      </c>
      <c r="E91" s="77">
        <f ca="1">MAX(Assumptions!F72,MIN(Assumptions!G72,NORMINV(RAND(),Assumptions!D72,Assumptions!E72)))</f>
        <v>8.4422790008047047E-2</v>
      </c>
      <c r="F91" s="77">
        <f ca="1">MAX(Assumptions!F73,MIN(Assumptions!G73,NORMINV(RAND(),Assumptions!D73,Assumptions!E73)))</f>
        <v>2.8638802245106697E-2</v>
      </c>
      <c r="G91" s="101">
        <f ca="1">MAX(Assumptions!F74,MIN(Assumptions!G74,NORMINV(RAND(),Assumptions!D74,Assumptions!E74)))</f>
        <v>15.600683422122149</v>
      </c>
      <c r="H91" s="77">
        <f ca="1">MAX(Assumptions!F75,MIN(Assumptions!G75,NORMINV(RAND(),Assumptions!D75,Assumptions!E75)))</f>
        <v>0.58839965195296073</v>
      </c>
      <c r="I91" s="97">
        <f ca="1">'Historical Financials'!F7*(1+C91)</f>
        <v>1174.2189939514728</v>
      </c>
      <c r="J91" s="97">
        <f t="shared" ca="1" si="19"/>
        <v>1328.8263740906027</v>
      </c>
      <c r="K91" s="97">
        <f t="shared" ca="1" si="20"/>
        <v>1503.7906400547911</v>
      </c>
      <c r="L91" s="97">
        <f t="shared" ca="1" si="21"/>
        <v>1701.7921477243433</v>
      </c>
      <c r="M91" s="97">
        <f t="shared" ca="1" si="22"/>
        <v>1925.8641707935572</v>
      </c>
      <c r="N91" s="54">
        <f>Assumptions!E59</f>
        <v>0.25</v>
      </c>
      <c r="O91" s="77">
        <f t="shared" ca="1" si="23"/>
        <v>0.27610885009037006</v>
      </c>
      <c r="P91" s="77">
        <f t="shared" ca="1" si="24"/>
        <v>0.30221770018074012</v>
      </c>
      <c r="Q91" s="77">
        <f t="shared" ca="1" si="25"/>
        <v>0.32832655027111024</v>
      </c>
      <c r="R91" s="77">
        <f t="shared" ca="1" si="26"/>
        <v>0.3544354003614803</v>
      </c>
      <c r="S91" s="97">
        <f t="shared" ca="1" si="27"/>
        <v>172.72751183940059</v>
      </c>
      <c r="T91" s="97">
        <f t="shared" ca="1" si="28"/>
        <v>215.88425719664633</v>
      </c>
      <c r="U91" s="97">
        <f t="shared" ca="1" si="29"/>
        <v>267.41125417075153</v>
      </c>
      <c r="V91" s="97">
        <f t="shared" ca="1" si="30"/>
        <v>328.7645074918085</v>
      </c>
      <c r="W91" s="97">
        <f t="shared" ca="1" si="31"/>
        <v>401.63832998961578</v>
      </c>
      <c r="X91" s="97">
        <f t="shared" ca="1" si="32"/>
        <v>1058.1056800121905</v>
      </c>
      <c r="Y91" s="97">
        <f t="shared" ca="1" si="33"/>
        <v>7406.0816959147205</v>
      </c>
      <c r="Z91" s="97">
        <f t="shared" ca="1" si="34"/>
        <v>10648.939739445566</v>
      </c>
      <c r="AA91" s="97">
        <f ca="1">Assumptions!D40*Y91+(1-Assumptions!D40)*Z91</f>
        <v>8865.3678155036014</v>
      </c>
      <c r="AB91" s="97">
        <f t="shared" ca="1" si="35"/>
        <v>5911.580100181367</v>
      </c>
      <c r="AC91" s="97">
        <f t="shared" ca="1" si="36"/>
        <v>6969.6857801935575</v>
      </c>
      <c r="AD91" s="97">
        <f ca="1">AC91+Assumptions!D47-Assumptions!D48-Assumptions!D49</f>
        <v>8110.1857801935575</v>
      </c>
      <c r="AE91" s="73">
        <f ca="1">AD91/Assumptions!D46</f>
        <v>174.41259742351735</v>
      </c>
      <c r="AF91" s="77">
        <f ca="1">AE91/Assumptions!D45-1</f>
        <v>0.73028370459838654</v>
      </c>
    </row>
    <row r="92" spans="2:32" x14ac:dyDescent="0.2">
      <c r="B92" s="130">
        <v>81</v>
      </c>
      <c r="C92" s="77">
        <f ca="1">MAX(Assumptions!F70,MIN(Assumptions!G70,NORMINV(RAND(),Assumptions!D70,Assumptions!E70)))</f>
        <v>0.15063973994529314</v>
      </c>
      <c r="D92" s="77">
        <f ca="1">MAX(Assumptions!F71,MIN(Assumptions!G71,NORMINV(RAND(),Assumptions!D71,Assumptions!E71)))</f>
        <v>0.24526050690741227</v>
      </c>
      <c r="E92" s="77">
        <f ca="1">MAX(Assumptions!F72,MIN(Assumptions!G72,NORMINV(RAND(),Assumptions!D72,Assumptions!E72)))</f>
        <v>9.2030191252914062E-2</v>
      </c>
      <c r="F92" s="77">
        <f ca="1">MAX(Assumptions!F73,MIN(Assumptions!G73,NORMINV(RAND(),Assumptions!D73,Assumptions!E73)))</f>
        <v>3.6106369141049047E-2</v>
      </c>
      <c r="G92" s="101">
        <f ca="1">MAX(Assumptions!F74,MIN(Assumptions!G74,NORMINV(RAND(),Assumptions!D74,Assumptions!E74)))</f>
        <v>13.378851679284271</v>
      </c>
      <c r="H92" s="77">
        <f ca="1">MAX(Assumptions!F75,MIN(Assumptions!G75,NORMINV(RAND(),Assumptions!D75,Assumptions!E75)))</f>
        <v>0.63873326677300901</v>
      </c>
      <c r="I92" s="97">
        <f ca="1">'Historical Financials'!F7*(1+C92)</f>
        <v>1193.9037941672361</v>
      </c>
      <c r="J92" s="97">
        <f t="shared" ca="1" si="19"/>
        <v>1373.7531512402875</v>
      </c>
      <c r="K92" s="97">
        <f t="shared" ca="1" si="20"/>
        <v>1580.6949686921514</v>
      </c>
      <c r="L92" s="97">
        <f t="shared" ca="1" si="21"/>
        <v>1818.8104477087704</v>
      </c>
      <c r="M92" s="97">
        <f t="shared" ca="1" si="22"/>
        <v>2092.7955805614019</v>
      </c>
      <c r="N92" s="54">
        <f>Assumptions!E59</f>
        <v>0.25</v>
      </c>
      <c r="O92" s="77">
        <f t="shared" ca="1" si="23"/>
        <v>0.24881512672685308</v>
      </c>
      <c r="P92" s="77">
        <f t="shared" ca="1" si="24"/>
        <v>0.24763025345370615</v>
      </c>
      <c r="Q92" s="77">
        <f t="shared" ca="1" si="25"/>
        <v>0.2464453801805592</v>
      </c>
      <c r="R92" s="77">
        <f t="shared" ca="1" si="26"/>
        <v>0.24526050690741227</v>
      </c>
      <c r="S92" s="97">
        <f t="shared" ca="1" si="27"/>
        <v>190.64651766528223</v>
      </c>
      <c r="T92" s="97">
        <f t="shared" ca="1" si="28"/>
        <v>218.32577842776627</v>
      </c>
      <c r="U92" s="97">
        <f t="shared" ca="1" si="29"/>
        <v>250.0180185458581</v>
      </c>
      <c r="V92" s="97">
        <f t="shared" ca="1" si="30"/>
        <v>286.30415939862769</v>
      </c>
      <c r="W92" s="97">
        <f t="shared" ca="1" si="31"/>
        <v>327.84907819924865</v>
      </c>
      <c r="X92" s="97">
        <f t="shared" ca="1" si="32"/>
        <v>962.06982450453245</v>
      </c>
      <c r="Y92" s="97">
        <f t="shared" ca="1" si="33"/>
        <v>6074.0933865318584</v>
      </c>
      <c r="Z92" s="97">
        <f t="shared" ca="1" si="34"/>
        <v>6867.0983939475755</v>
      </c>
      <c r="AA92" s="97">
        <f ca="1">Assumptions!D40*Y92+(1-Assumptions!D40)*Z92</f>
        <v>6430.9456398689308</v>
      </c>
      <c r="AB92" s="97">
        <f t="shared" ca="1" si="35"/>
        <v>4140.9654918919005</v>
      </c>
      <c r="AC92" s="97">
        <f t="shared" ca="1" si="36"/>
        <v>5103.0353163964328</v>
      </c>
      <c r="AD92" s="97">
        <f ca="1">AC92+Assumptions!D47-Assumptions!D48-Assumptions!D49</f>
        <v>6243.5353163964328</v>
      </c>
      <c r="AE92" s="73">
        <f ca="1">AD92/Assumptions!D46</f>
        <v>134.26957669669747</v>
      </c>
      <c r="AF92" s="77">
        <f ca="1">AE92/Assumptions!D45-1</f>
        <v>0.33203945135612578</v>
      </c>
    </row>
    <row r="93" spans="2:32" x14ac:dyDescent="0.2">
      <c r="B93" s="130">
        <v>82</v>
      </c>
      <c r="C93" s="77">
        <f ca="1">MAX(Assumptions!F70,MIN(Assumptions!G70,NORMINV(RAND(),Assumptions!D70,Assumptions!E70)))</f>
        <v>0.18314026492807486</v>
      </c>
      <c r="D93" s="77">
        <f ca="1">MAX(Assumptions!F71,MIN(Assumptions!G71,NORMINV(RAND(),Assumptions!D71,Assumptions!E71)))</f>
        <v>0.35874378280033786</v>
      </c>
      <c r="E93" s="77">
        <f ca="1">MAX(Assumptions!F72,MIN(Assumptions!G72,NORMINV(RAND(),Assumptions!D72,Assumptions!E72)))</f>
        <v>8.8941361217039855E-2</v>
      </c>
      <c r="F93" s="77">
        <f ca="1">MAX(Assumptions!F73,MIN(Assumptions!G73,NORMINV(RAND(),Assumptions!D73,Assumptions!E73)))</f>
        <v>2.2500654767750351E-2</v>
      </c>
      <c r="G93" s="101">
        <f ca="1">MAX(Assumptions!F74,MIN(Assumptions!G74,NORMINV(RAND(),Assumptions!D74,Assumptions!E74)))</f>
        <v>12.699702854037216</v>
      </c>
      <c r="H93" s="77">
        <f ca="1">MAX(Assumptions!F75,MIN(Assumptions!G75,NORMINV(RAND(),Assumptions!D75,Assumptions!E75)))</f>
        <v>0.57850285478758368</v>
      </c>
      <c r="I93" s="97">
        <f ca="1">'Historical Financials'!F7*(1+C93)</f>
        <v>1227.6263388893703</v>
      </c>
      <c r="J93" s="97">
        <f t="shared" ca="1" si="19"/>
        <v>1452.4541518262522</v>
      </c>
      <c r="K93" s="97">
        <f t="shared" ca="1" si="20"/>
        <v>1718.4569899875944</v>
      </c>
      <c r="L93" s="97">
        <f t="shared" ca="1" si="21"/>
        <v>2033.1756584014245</v>
      </c>
      <c r="M93" s="97">
        <f t="shared" ca="1" si="22"/>
        <v>2405.5319871263746</v>
      </c>
      <c r="N93" s="54">
        <f>Assumptions!E59</f>
        <v>0.25</v>
      </c>
      <c r="O93" s="77">
        <f t="shared" ca="1" si="23"/>
        <v>0.27718594570008448</v>
      </c>
      <c r="P93" s="77">
        <f t="shared" ca="1" si="24"/>
        <v>0.30437189140016896</v>
      </c>
      <c r="Q93" s="77">
        <f t="shared" ca="1" si="25"/>
        <v>0.33155783710025338</v>
      </c>
      <c r="R93" s="77">
        <f t="shared" ca="1" si="26"/>
        <v>0.35874378280033786</v>
      </c>
      <c r="S93" s="97">
        <f t="shared" ca="1" si="27"/>
        <v>177.54633541498259</v>
      </c>
      <c r="T93" s="97">
        <f t="shared" ca="1" si="28"/>
        <v>232.90517856342677</v>
      </c>
      <c r="U93" s="97">
        <f t="shared" ca="1" si="29"/>
        <v>302.58592070293139</v>
      </c>
      <c r="V93" s="97">
        <f t="shared" ca="1" si="30"/>
        <v>389.97763924222625</v>
      </c>
      <c r="W93" s="97">
        <f t="shared" ca="1" si="31"/>
        <v>499.23040305914242</v>
      </c>
      <c r="X93" s="97">
        <f t="shared" ca="1" si="32"/>
        <v>1197.1834761742512</v>
      </c>
      <c r="Y93" s="97">
        <f t="shared" ca="1" si="33"/>
        <v>7682.9919681475594</v>
      </c>
      <c r="Z93" s="97">
        <f t="shared" ca="1" si="34"/>
        <v>10959.458059857472</v>
      </c>
      <c r="AA93" s="97">
        <f ca="1">Assumptions!D40*Y93+(1-Assumptions!D40)*Z93</f>
        <v>9157.4017094170194</v>
      </c>
      <c r="AB93" s="97">
        <f t="shared" ca="1" si="35"/>
        <v>5980.6694030710441</v>
      </c>
      <c r="AC93" s="97">
        <f t="shared" ca="1" si="36"/>
        <v>7177.8528792452953</v>
      </c>
      <c r="AD93" s="97">
        <f ca="1">AC93+Assumptions!D47-Assumptions!D48-Assumptions!D49</f>
        <v>8318.3528792452962</v>
      </c>
      <c r="AE93" s="73">
        <f ca="1">AD93/Assumptions!D46</f>
        <v>178.88930923108163</v>
      </c>
      <c r="AF93" s="77">
        <f ca="1">AE93/Assumptions!D45-1</f>
        <v>0.77469552808612718</v>
      </c>
    </row>
    <row r="94" spans="2:32" x14ac:dyDescent="0.2">
      <c r="B94" s="130">
        <v>83</v>
      </c>
      <c r="C94" s="77">
        <f ca="1">MAX(Assumptions!F70,MIN(Assumptions!G70,NORMINV(RAND(),Assumptions!D70,Assumptions!E70)))</f>
        <v>0.1382641255778739</v>
      </c>
      <c r="D94" s="77">
        <f ca="1">MAX(Assumptions!F71,MIN(Assumptions!G71,NORMINV(RAND(),Assumptions!D71,Assumptions!E71)))</f>
        <v>0.37220775428092584</v>
      </c>
      <c r="E94" s="77">
        <f ca="1">MAX(Assumptions!F72,MIN(Assumptions!G72,NORMINV(RAND(),Assumptions!D72,Assumptions!E72)))</f>
        <v>9.4114571157264543E-2</v>
      </c>
      <c r="F94" s="77">
        <f ca="1">MAX(Assumptions!F73,MIN(Assumptions!G73,NORMINV(RAND(),Assumptions!D73,Assumptions!E73)))</f>
        <v>3.6132732233368089E-2</v>
      </c>
      <c r="G94" s="101">
        <f ca="1">MAX(Assumptions!F74,MIN(Assumptions!G74,NORMINV(RAND(),Assumptions!D74,Assumptions!E74)))</f>
        <v>13.922574932605508</v>
      </c>
      <c r="H94" s="77">
        <f ca="1">MAX(Assumptions!F75,MIN(Assumptions!G75,NORMINV(RAND(),Assumptions!D75,Assumptions!E75)))</f>
        <v>0.59368513686091995</v>
      </c>
      <c r="I94" s="97">
        <f ca="1">'Historical Financials'!F7*(1+C94)</f>
        <v>1181.0628566996018</v>
      </c>
      <c r="J94" s="97">
        <f t="shared" ca="1" si="19"/>
        <v>1344.3614798336778</v>
      </c>
      <c r="K94" s="97">
        <f t="shared" ca="1" si="20"/>
        <v>1530.2384443034578</v>
      </c>
      <c r="L94" s="97">
        <f t="shared" ca="1" si="21"/>
        <v>1741.8155247307213</v>
      </c>
      <c r="M94" s="97">
        <f t="shared" ca="1" si="22"/>
        <v>1982.64612517558</v>
      </c>
      <c r="N94" s="54">
        <f>Assumptions!E59</f>
        <v>0.25</v>
      </c>
      <c r="O94" s="77">
        <f t="shared" ca="1" si="23"/>
        <v>0.28055193857023147</v>
      </c>
      <c r="P94" s="77">
        <f t="shared" ca="1" si="24"/>
        <v>0.31110387714046295</v>
      </c>
      <c r="Q94" s="77">
        <f t="shared" ca="1" si="25"/>
        <v>0.34165581571069437</v>
      </c>
      <c r="R94" s="77">
        <f t="shared" ca="1" si="26"/>
        <v>0.37220775428092584</v>
      </c>
      <c r="S94" s="97">
        <f t="shared" ca="1" si="27"/>
        <v>175.29486593026303</v>
      </c>
      <c r="T94" s="97">
        <f t="shared" ca="1" si="28"/>
        <v>223.91619747287479</v>
      </c>
      <c r="U94" s="97">
        <f t="shared" ca="1" si="29"/>
        <v>282.63159437933382</v>
      </c>
      <c r="V94" s="97">
        <f t="shared" ca="1" si="30"/>
        <v>353.30285843202984</v>
      </c>
      <c r="W94" s="97">
        <f t="shared" ca="1" si="31"/>
        <v>438.11366427542742</v>
      </c>
      <c r="X94" s="97">
        <f t="shared" ca="1" si="32"/>
        <v>1089.0323231026032</v>
      </c>
      <c r="Y94" s="97">
        <f t="shared" ca="1" si="33"/>
        <v>7829.0705575980646</v>
      </c>
      <c r="Z94" s="97">
        <f t="shared" ca="1" si="34"/>
        <v>10274.251351692428</v>
      </c>
      <c r="AA94" s="97">
        <f ca="1">Assumptions!D40*Y94+(1-Assumptions!D40)*Z94</f>
        <v>8929.4019149405285</v>
      </c>
      <c r="AB94" s="97">
        <f t="shared" ca="1" si="35"/>
        <v>5695.1918915884753</v>
      </c>
      <c r="AC94" s="97">
        <f t="shared" ca="1" si="36"/>
        <v>6784.2242146910785</v>
      </c>
      <c r="AD94" s="97">
        <f ca="1">AC94+Assumptions!D47-Assumptions!D48-Assumptions!D49</f>
        <v>7924.7242146910785</v>
      </c>
      <c r="AE94" s="73">
        <f ca="1">AD94/Assumptions!D46</f>
        <v>170.42417666002319</v>
      </c>
      <c r="AF94" s="77">
        <f ca="1">AE94/Assumptions!D45-1</f>
        <v>0.69071603829388084</v>
      </c>
    </row>
    <row r="95" spans="2:32" x14ac:dyDescent="0.2">
      <c r="B95" s="130">
        <v>84</v>
      </c>
      <c r="C95" s="77">
        <f ca="1">MAX(Assumptions!F70,MIN(Assumptions!G70,NORMINV(RAND(),Assumptions!D70,Assumptions!E70)))</f>
        <v>0.14768276310688741</v>
      </c>
      <c r="D95" s="77">
        <f ca="1">MAX(Assumptions!F71,MIN(Assumptions!G71,NORMINV(RAND(),Assumptions!D71,Assumptions!E71)))</f>
        <v>0.34434695542613053</v>
      </c>
      <c r="E95" s="77">
        <f ca="1">MAX(Assumptions!F72,MIN(Assumptions!G72,NORMINV(RAND(),Assumptions!D72,Assumptions!E72)))</f>
        <v>9.599411484059682E-2</v>
      </c>
      <c r="F95" s="77">
        <f ca="1">MAX(Assumptions!F73,MIN(Assumptions!G73,NORMINV(RAND(),Assumptions!D73,Assumptions!E73)))</f>
        <v>3.8551644816816159E-2</v>
      </c>
      <c r="G95" s="101">
        <f ca="1">MAX(Assumptions!F74,MIN(Assumptions!G74,NORMINV(RAND(),Assumptions!D74,Assumptions!E74)))</f>
        <v>15.636869086028687</v>
      </c>
      <c r="H95" s="77">
        <f ca="1">MAX(Assumptions!F75,MIN(Assumptions!G75,NORMINV(RAND(),Assumptions!D75,Assumptions!E75)))</f>
        <v>0.65408322483174608</v>
      </c>
      <c r="I95" s="97">
        <f ca="1">'Historical Financials'!F7*(1+C95)</f>
        <v>1190.8356349997061</v>
      </c>
      <c r="J95" s="97">
        <f t="shared" ca="1" si="19"/>
        <v>1366.7015319826075</v>
      </c>
      <c r="K95" s="97">
        <f t="shared" ca="1" si="20"/>
        <v>1568.539790568215</v>
      </c>
      <c r="L95" s="97">
        <f t="shared" ca="1" si="21"/>
        <v>1800.1860808824274</v>
      </c>
      <c r="M95" s="97">
        <f t="shared" ca="1" si="22"/>
        <v>2066.0425354137028</v>
      </c>
      <c r="N95" s="54">
        <f>Assumptions!E59</f>
        <v>0.25</v>
      </c>
      <c r="O95" s="77">
        <f t="shared" ca="1" si="23"/>
        <v>0.27358673885653262</v>
      </c>
      <c r="P95" s="77">
        <f t="shared" ca="1" si="24"/>
        <v>0.29717347771306524</v>
      </c>
      <c r="Q95" s="77">
        <f t="shared" ca="1" si="25"/>
        <v>0.32076021656959791</v>
      </c>
      <c r="R95" s="77">
        <f t="shared" ca="1" si="26"/>
        <v>0.34434695542613053</v>
      </c>
      <c r="S95" s="97">
        <f t="shared" ca="1" si="27"/>
        <v>194.72640309629199</v>
      </c>
      <c r="T95" s="97">
        <f t="shared" ca="1" si="28"/>
        <v>244.5691842065898</v>
      </c>
      <c r="U95" s="97">
        <f t="shared" ca="1" si="29"/>
        <v>304.88678307909021</v>
      </c>
      <c r="V95" s="97">
        <f t="shared" ca="1" si="30"/>
        <v>377.6860188233706</v>
      </c>
      <c r="W95" s="97">
        <f t="shared" ca="1" si="31"/>
        <v>465.33799787648178</v>
      </c>
      <c r="X95" s="97">
        <f t="shared" ca="1" si="32"/>
        <v>1168.8756603828665</v>
      </c>
      <c r="Y95" s="97">
        <f t="shared" ca="1" si="33"/>
        <v>8413.2444668607004</v>
      </c>
      <c r="Z95" s="97">
        <f t="shared" ca="1" si="34"/>
        <v>11124.623101931718</v>
      </c>
      <c r="AA95" s="97">
        <f ca="1">Assumptions!D40*Y95+(1-Assumptions!D40)*Z95</f>
        <v>9633.3648526426587</v>
      </c>
      <c r="AB95" s="97">
        <f t="shared" ca="1" si="35"/>
        <v>6091.6774317216077</v>
      </c>
      <c r="AC95" s="97">
        <f t="shared" ca="1" si="36"/>
        <v>7260.5530921044738</v>
      </c>
      <c r="AD95" s="97">
        <f ca="1">AC95+Assumptions!D47-Assumptions!D48-Assumptions!D49</f>
        <v>8401.0530921044738</v>
      </c>
      <c r="AE95" s="73">
        <f ca="1">AD95/Assumptions!D46</f>
        <v>180.66780843235426</v>
      </c>
      <c r="AF95" s="77">
        <f ca="1">AE95/Assumptions!D45-1</f>
        <v>0.79233936936859384</v>
      </c>
    </row>
    <row r="96" spans="2:32" x14ac:dyDescent="0.2">
      <c r="B96" s="130">
        <v>85</v>
      </c>
      <c r="C96" s="77">
        <f ca="1">MAX(Assumptions!F70,MIN(Assumptions!G70,NORMINV(RAND(),Assumptions!D70,Assumptions!E70)))</f>
        <v>0.1591375945923823</v>
      </c>
      <c r="D96" s="77">
        <f ca="1">MAX(Assumptions!F71,MIN(Assumptions!G71,NORMINV(RAND(),Assumptions!D71,Assumptions!E71)))</f>
        <v>0.30133258845916067</v>
      </c>
      <c r="E96" s="77">
        <f ca="1">MAX(Assumptions!F72,MIN(Assumptions!G72,NORMINV(RAND(),Assumptions!D72,Assumptions!E72)))</f>
        <v>7.1687975626332487E-2</v>
      </c>
      <c r="F96" s="77">
        <f ca="1">MAX(Assumptions!F73,MIN(Assumptions!G73,NORMINV(RAND(),Assumptions!D73,Assumptions!E73)))</f>
        <v>4.444906122222575E-2</v>
      </c>
      <c r="G96" s="101">
        <f ca="1">MAX(Assumptions!F74,MIN(Assumptions!G74,NORMINV(RAND(),Assumptions!D74,Assumptions!E74)))</f>
        <v>18.010299515643947</v>
      </c>
      <c r="H96" s="77">
        <f ca="1">MAX(Assumptions!F75,MIN(Assumptions!G75,NORMINV(RAND(),Assumptions!D75,Assumptions!E75)))</f>
        <v>0.69916503984467593</v>
      </c>
      <c r="I96" s="97">
        <f ca="1">'Historical Financials'!F7*(1+C96)</f>
        <v>1202.7211681490558</v>
      </c>
      <c r="J96" s="97">
        <f t="shared" ca="1" si="19"/>
        <v>1394.1193218136366</v>
      </c>
      <c r="K96" s="97">
        <f t="shared" ca="1" si="20"/>
        <v>1615.9761172618221</v>
      </c>
      <c r="L96" s="97">
        <f t="shared" ca="1" si="21"/>
        <v>1873.138669481606</v>
      </c>
      <c r="M96" s="97">
        <f t="shared" ca="1" si="22"/>
        <v>2171.2254516808844</v>
      </c>
      <c r="N96" s="54">
        <f>Assumptions!E59</f>
        <v>0.25</v>
      </c>
      <c r="O96" s="77">
        <f t="shared" ca="1" si="23"/>
        <v>0.26283314711479017</v>
      </c>
      <c r="P96" s="77">
        <f t="shared" ca="1" si="24"/>
        <v>0.27566629422958033</v>
      </c>
      <c r="Q96" s="77">
        <f t="shared" ca="1" si="25"/>
        <v>0.2884994413443705</v>
      </c>
      <c r="R96" s="77">
        <f t="shared" ca="1" si="26"/>
        <v>0.30133258845916067</v>
      </c>
      <c r="S96" s="97">
        <f t="shared" ca="1" si="27"/>
        <v>210.22514836274243</v>
      </c>
      <c r="T96" s="97">
        <f t="shared" ca="1" si="28"/>
        <v>256.18859142203445</v>
      </c>
      <c r="U96" s="97">
        <f t="shared" ca="1" si="29"/>
        <v>311.45715364254369</v>
      </c>
      <c r="V96" s="97">
        <f t="shared" ca="1" si="30"/>
        <v>377.82840977737339</v>
      </c>
      <c r="W96" s="97">
        <f t="shared" ca="1" si="31"/>
        <v>457.43640798432608</v>
      </c>
      <c r="X96" s="97">
        <f t="shared" ca="1" si="32"/>
        <v>1282.2828937177978</v>
      </c>
      <c r="Y96" s="97">
        <f t="shared" ca="1" si="33"/>
        <v>17539.943765749507</v>
      </c>
      <c r="Z96" s="97">
        <f t="shared" ca="1" si="34"/>
        <v>11783.436309956611</v>
      </c>
      <c r="AA96" s="97">
        <f ca="1">Assumptions!D40*Y96+(1-Assumptions!D40)*Z96</f>
        <v>14949.515410642704</v>
      </c>
      <c r="AB96" s="97">
        <f t="shared" ca="1" si="35"/>
        <v>10575.120519073173</v>
      </c>
      <c r="AC96" s="97">
        <f t="shared" ca="1" si="36"/>
        <v>11857.403412790971</v>
      </c>
      <c r="AD96" s="97">
        <f ca="1">AC96+Assumptions!D47-Assumptions!D48-Assumptions!D49</f>
        <v>12997.903412790971</v>
      </c>
      <c r="AE96" s="73">
        <f ca="1">AD96/Assumptions!D46</f>
        <v>279.5248045761499</v>
      </c>
      <c r="AF96" s="77">
        <f ca="1">AE96/Assumptions!D45-1</f>
        <v>1.7730635374618049</v>
      </c>
    </row>
    <row r="97" spans="2:32" x14ac:dyDescent="0.2">
      <c r="B97" s="130">
        <v>86</v>
      </c>
      <c r="C97" s="77">
        <f ca="1">MAX(Assumptions!F70,MIN(Assumptions!G70,NORMINV(RAND(),Assumptions!D70,Assumptions!E70)))</f>
        <v>0.14772743857490775</v>
      </c>
      <c r="D97" s="77">
        <f ca="1">MAX(Assumptions!F71,MIN(Assumptions!G71,NORMINV(RAND(),Assumptions!D71,Assumptions!E71)))</f>
        <v>0.3648845788760211</v>
      </c>
      <c r="E97" s="77">
        <f ca="1">MAX(Assumptions!F72,MIN(Assumptions!G72,NORMINV(RAND(),Assumptions!D72,Assumptions!E72)))</f>
        <v>9.6647929838640373E-2</v>
      </c>
      <c r="F97" s="77">
        <f ca="1">MAX(Assumptions!F73,MIN(Assumptions!G73,NORMINV(RAND(),Assumptions!D73,Assumptions!E73)))</f>
        <v>3.1810956282967991E-2</v>
      </c>
      <c r="G97" s="101">
        <f ca="1">MAX(Assumptions!F74,MIN(Assumptions!G74,NORMINV(RAND(),Assumptions!D74,Assumptions!E74)))</f>
        <v>11.320797180197818</v>
      </c>
      <c r="H97" s="77">
        <f ca="1">MAX(Assumptions!F75,MIN(Assumptions!G75,NORMINV(RAND(),Assumptions!D75,Assumptions!E75)))</f>
        <v>0.67164414069340661</v>
      </c>
      <c r="I97" s="97">
        <f ca="1">'Historical Financials'!F7*(1+C97)</f>
        <v>1190.881990265324</v>
      </c>
      <c r="J97" s="97">
        <f t="shared" ca="1" si="19"/>
        <v>1366.8079363322086</v>
      </c>
      <c r="K97" s="97">
        <f t="shared" ca="1" si="20"/>
        <v>1568.7229717904213</v>
      </c>
      <c r="L97" s="97">
        <f t="shared" ca="1" si="21"/>
        <v>1800.4663982466375</v>
      </c>
      <c r="M97" s="97">
        <f t="shared" ca="1" si="22"/>
        <v>2066.444687499803</v>
      </c>
      <c r="N97" s="54">
        <f>Assumptions!E59</f>
        <v>0.25</v>
      </c>
      <c r="O97" s="77">
        <f t="shared" ca="1" si="23"/>
        <v>0.27872114471900528</v>
      </c>
      <c r="P97" s="77">
        <f t="shared" ca="1" si="24"/>
        <v>0.30744228943801055</v>
      </c>
      <c r="Q97" s="77">
        <f t="shared" ca="1" si="25"/>
        <v>0.33616343415701583</v>
      </c>
      <c r="R97" s="77">
        <f t="shared" ca="1" si="26"/>
        <v>0.3648845788760211</v>
      </c>
      <c r="S97" s="97">
        <f t="shared" ca="1" si="27"/>
        <v>199.96222775475184</v>
      </c>
      <c r="T97" s="97">
        <f t="shared" ca="1" si="28"/>
        <v>255.8683916576216</v>
      </c>
      <c r="U97" s="97">
        <f t="shared" ca="1" si="29"/>
        <v>323.92844944542054</v>
      </c>
      <c r="V97" s="97">
        <f t="shared" ca="1" si="30"/>
        <v>406.51326598308651</v>
      </c>
      <c r="W97" s="97">
        <f t="shared" ca="1" si="31"/>
        <v>506.42895048246243</v>
      </c>
      <c r="X97" s="97">
        <f t="shared" ca="1" si="32"/>
        <v>1241.0587119527199</v>
      </c>
      <c r="Y97" s="97">
        <f t="shared" ca="1" si="33"/>
        <v>8059.2740689540424</v>
      </c>
      <c r="Z97" s="97">
        <f t="shared" ca="1" si="34"/>
        <v>8536.0372959904871</v>
      </c>
      <c r="AA97" s="97">
        <f ca="1">Assumptions!D40*Y97+(1-Assumptions!D40)*Z97</f>
        <v>8273.8175211204434</v>
      </c>
      <c r="AB97" s="97">
        <f t="shared" ca="1" si="35"/>
        <v>5216.3872248088601</v>
      </c>
      <c r="AC97" s="97">
        <f t="shared" ca="1" si="36"/>
        <v>6457.44593676158</v>
      </c>
      <c r="AD97" s="97">
        <f ca="1">AC97+Assumptions!D47-Assumptions!D48-Assumptions!D49</f>
        <v>7597.94593676158</v>
      </c>
      <c r="AE97" s="73">
        <f ca="1">AD97/Assumptions!D46</f>
        <v>163.39668681207698</v>
      </c>
      <c r="AF97" s="77">
        <f ca="1">AE97/Assumptions!D45-1</f>
        <v>0.62099887710393831</v>
      </c>
    </row>
    <row r="98" spans="2:32" x14ac:dyDescent="0.2">
      <c r="B98" s="130">
        <v>87</v>
      </c>
      <c r="C98" s="77">
        <f ca="1">MAX(Assumptions!F70,MIN(Assumptions!G70,NORMINV(RAND(),Assumptions!D70,Assumptions!E70)))</f>
        <v>0.13004859753028977</v>
      </c>
      <c r="D98" s="77">
        <f ca="1">MAX(Assumptions!F71,MIN(Assumptions!G71,NORMINV(RAND(),Assumptions!D71,Assumptions!E71)))</f>
        <v>0.31323667953784756</v>
      </c>
      <c r="E98" s="77">
        <f ca="1">MAX(Assumptions!F72,MIN(Assumptions!G72,NORMINV(RAND(),Assumptions!D72,Assumptions!E72)))</f>
        <v>8.9594978703187125E-2</v>
      </c>
      <c r="F98" s="77">
        <f ca="1">MAX(Assumptions!F73,MIN(Assumptions!G73,NORMINV(RAND(),Assumptions!D73,Assumptions!E73)))</f>
        <v>3.4215408159186826E-2</v>
      </c>
      <c r="G98" s="101">
        <f ca="1">MAX(Assumptions!F74,MIN(Assumptions!G74,NORMINV(RAND(),Assumptions!D74,Assumptions!E74)))</f>
        <v>12.250191085935214</v>
      </c>
      <c r="H98" s="77">
        <f ca="1">MAX(Assumptions!F75,MIN(Assumptions!G75,NORMINV(RAND(),Assumptions!D75,Assumptions!E75)))</f>
        <v>0.57425441637201124</v>
      </c>
      <c r="I98" s="97">
        <f ca="1">'Historical Financials'!F7*(1+C98)</f>
        <v>1172.5384247974287</v>
      </c>
      <c r="J98" s="97">
        <f t="shared" ca="1" si="19"/>
        <v>1325.0254024927094</v>
      </c>
      <c r="K98" s="97">
        <f t="shared" ca="1" si="20"/>
        <v>1497.3430977788942</v>
      </c>
      <c r="L98" s="97">
        <f t="shared" ca="1" si="21"/>
        <v>1692.070467666699</v>
      </c>
      <c r="M98" s="97">
        <f t="shared" ca="1" si="22"/>
        <v>1912.1218589091748</v>
      </c>
      <c r="N98" s="54">
        <f>Assumptions!E59</f>
        <v>0.25</v>
      </c>
      <c r="O98" s="77">
        <f t="shared" ca="1" si="23"/>
        <v>0.2658091698844619</v>
      </c>
      <c r="P98" s="77">
        <f t="shared" ca="1" si="24"/>
        <v>0.28161833976892381</v>
      </c>
      <c r="Q98" s="77">
        <f t="shared" ca="1" si="25"/>
        <v>0.29742750965338566</v>
      </c>
      <c r="R98" s="77">
        <f t="shared" ca="1" si="26"/>
        <v>0.31323667953784756</v>
      </c>
      <c r="S98" s="97">
        <f t="shared" ca="1" si="27"/>
        <v>168.3338422014512</v>
      </c>
      <c r="T98" s="97">
        <f t="shared" ca="1" si="28"/>
        <v>202.25464636635905</v>
      </c>
      <c r="U98" s="97">
        <f t="shared" ca="1" si="29"/>
        <v>242.15118725965806</v>
      </c>
      <c r="V98" s="97">
        <f t="shared" ca="1" si="30"/>
        <v>289.00404697082473</v>
      </c>
      <c r="W98" s="97">
        <f t="shared" ca="1" si="31"/>
        <v>343.94778876994019</v>
      </c>
      <c r="X98" s="97">
        <f t="shared" ca="1" si="32"/>
        <v>941.04672119832412</v>
      </c>
      <c r="Y98" s="97">
        <f t="shared" ca="1" si="33"/>
        <v>6423.2369311265984</v>
      </c>
      <c r="Z98" s="97">
        <f t="shared" ca="1" si="34"/>
        <v>7337.2115492571565</v>
      </c>
      <c r="AA98" s="97">
        <f ca="1">Assumptions!D40*Y98+(1-Assumptions!D40)*Z98</f>
        <v>6834.5255092853495</v>
      </c>
      <c r="AB98" s="97">
        <f t="shared" ca="1" si="35"/>
        <v>4450.2345691053642</v>
      </c>
      <c r="AC98" s="97">
        <f t="shared" ca="1" si="36"/>
        <v>5391.2812903036884</v>
      </c>
      <c r="AD98" s="97">
        <f ca="1">AC98+Assumptions!D47-Assumptions!D48-Assumptions!D49</f>
        <v>6531.7812903036884</v>
      </c>
      <c r="AE98" s="73">
        <f ca="1">AD98/Assumptions!D46</f>
        <v>140.4684148452406</v>
      </c>
      <c r="AF98" s="77">
        <f ca="1">AE98/Assumptions!D45-1</f>
        <v>0.3935358615599267</v>
      </c>
    </row>
    <row r="99" spans="2:32" x14ac:dyDescent="0.2">
      <c r="B99" s="130">
        <v>88</v>
      </c>
      <c r="C99" s="77">
        <f ca="1">MAX(Assumptions!F70,MIN(Assumptions!G70,NORMINV(RAND(),Assumptions!D70,Assumptions!E70)))</f>
        <v>0.16509905287923943</v>
      </c>
      <c r="D99" s="77">
        <f ca="1">MAX(Assumptions!F71,MIN(Assumptions!G71,NORMINV(RAND(),Assumptions!D71,Assumptions!E71)))</f>
        <v>0.32527226729151781</v>
      </c>
      <c r="E99" s="77">
        <f ca="1">MAX(Assumptions!F72,MIN(Assumptions!G72,NORMINV(RAND(),Assumptions!D72,Assumptions!E72)))</f>
        <v>8.9242889407913015E-2</v>
      </c>
      <c r="F99" s="77">
        <f ca="1">MAX(Assumptions!F73,MIN(Assumptions!G73,NORMINV(RAND(),Assumptions!D73,Assumptions!E73)))</f>
        <v>1.8324835601344167E-2</v>
      </c>
      <c r="G99" s="101">
        <f ca="1">MAX(Assumptions!F74,MIN(Assumptions!G74,NORMINV(RAND(),Assumptions!D74,Assumptions!E74)))</f>
        <v>17.328987223273781</v>
      </c>
      <c r="H99" s="77">
        <f ca="1">MAX(Assumptions!F75,MIN(Assumptions!G75,NORMINV(RAND(),Assumptions!D75,Assumptions!E75)))</f>
        <v>0.56200596539493908</v>
      </c>
      <c r="I99" s="97">
        <f ca="1">'Historical Financials'!F7*(1+C99)</f>
        <v>1208.9067772674987</v>
      </c>
      <c r="J99" s="97">
        <f t="shared" ca="1" si="19"/>
        <v>1408.4961412136563</v>
      </c>
      <c r="K99" s="97">
        <f t="shared" ca="1" si="20"/>
        <v>1641.0375201120942</v>
      </c>
      <c r="L99" s="97">
        <f t="shared" ca="1" si="21"/>
        <v>1911.9712604218967</v>
      </c>
      <c r="M99" s="97">
        <f t="shared" ca="1" si="22"/>
        <v>2227.6359046498774</v>
      </c>
      <c r="N99" s="54">
        <f>Assumptions!E59</f>
        <v>0.25</v>
      </c>
      <c r="O99" s="77">
        <f t="shared" ca="1" si="23"/>
        <v>0.26881806682287945</v>
      </c>
      <c r="P99" s="77">
        <f t="shared" ca="1" si="24"/>
        <v>0.28763613364575891</v>
      </c>
      <c r="Q99" s="77">
        <f t="shared" ca="1" si="25"/>
        <v>0.30645420046863836</v>
      </c>
      <c r="R99" s="77">
        <f t="shared" ca="1" si="26"/>
        <v>0.32527226729151781</v>
      </c>
      <c r="S99" s="97">
        <f t="shared" ca="1" si="27"/>
        <v>169.8532051076763</v>
      </c>
      <c r="T99" s="97">
        <f t="shared" ca="1" si="28"/>
        <v>212.79187458517174</v>
      </c>
      <c r="U99" s="97">
        <f t="shared" ca="1" si="29"/>
        <v>265.2790041441844</v>
      </c>
      <c r="V99" s="97">
        <f t="shared" ca="1" si="30"/>
        <v>329.29706796310722</v>
      </c>
      <c r="W99" s="97">
        <f t="shared" ca="1" si="31"/>
        <v>407.22288040453714</v>
      </c>
      <c r="X99" s="97">
        <f t="shared" ca="1" si="32"/>
        <v>1040.0798381067509</v>
      </c>
      <c r="Y99" s="97">
        <f t="shared" ca="1" si="33"/>
        <v>5847.3851224417767</v>
      </c>
      <c r="Z99" s="97">
        <f t="shared" ca="1" si="34"/>
        <v>12556.37933771035</v>
      </c>
      <c r="AA99" s="97">
        <f ca="1">Assumptions!D40*Y99+(1-Assumptions!D40)*Z99</f>
        <v>8866.4325193126351</v>
      </c>
      <c r="AB99" s="97">
        <f t="shared" ca="1" si="35"/>
        <v>5782.6278752375765</v>
      </c>
      <c r="AC99" s="97">
        <f t="shared" ca="1" si="36"/>
        <v>6822.7077133443272</v>
      </c>
      <c r="AD99" s="97">
        <f ca="1">AC99+Assumptions!D47-Assumptions!D48-Assumptions!D49</f>
        <v>7963.2077133443272</v>
      </c>
      <c r="AE99" s="73">
        <f ca="1">AD99/Assumptions!D46</f>
        <v>171.25177878159843</v>
      </c>
      <c r="AF99" s="77">
        <f ca="1">AE99/Assumptions!D45-1</f>
        <v>0.69892637680157188</v>
      </c>
    </row>
    <row r="100" spans="2:32" x14ac:dyDescent="0.2">
      <c r="B100" s="130">
        <v>89</v>
      </c>
      <c r="C100" s="77">
        <f ca="1">MAX(Assumptions!F70,MIN(Assumptions!G70,NORMINV(RAND(),Assumptions!D70,Assumptions!E70)))</f>
        <v>0.16122311400096265</v>
      </c>
      <c r="D100" s="77">
        <f ca="1">MAX(Assumptions!F71,MIN(Assumptions!G71,NORMINV(RAND(),Assumptions!D71,Assumptions!E71)))</f>
        <v>0.28190993647701168</v>
      </c>
      <c r="E100" s="77">
        <f ca="1">MAX(Assumptions!F72,MIN(Assumptions!G72,NORMINV(RAND(),Assumptions!D72,Assumptions!E72)))</f>
        <v>0.10344676483846932</v>
      </c>
      <c r="F100" s="77">
        <f ca="1">MAX(Assumptions!F73,MIN(Assumptions!G73,NORMINV(RAND(),Assumptions!D73,Assumptions!E73)))</f>
        <v>3.741518788225609E-2</v>
      </c>
      <c r="G100" s="101">
        <f ca="1">MAX(Assumptions!F74,MIN(Assumptions!G74,NORMINV(RAND(),Assumptions!D74,Assumptions!E74)))</f>
        <v>13.008873108967656</v>
      </c>
      <c r="H100" s="77">
        <f ca="1">MAX(Assumptions!F75,MIN(Assumptions!G75,NORMINV(RAND(),Assumptions!D75,Assumptions!E75)))</f>
        <v>0.64614426535793945</v>
      </c>
      <c r="I100" s="97">
        <f ca="1">'Historical Financials'!F7*(1+C100)</f>
        <v>1204.8851030873986</v>
      </c>
      <c r="J100" s="97">
        <f t="shared" ca="1" si="19"/>
        <v>1399.1404314205199</v>
      </c>
      <c r="K100" s="97">
        <f t="shared" ca="1" si="20"/>
        <v>1624.7142086987863</v>
      </c>
      <c r="L100" s="97">
        <f t="shared" ca="1" si="21"/>
        <v>1886.6556927868144</v>
      </c>
      <c r="M100" s="97">
        <f t="shared" ca="1" si="22"/>
        <v>2190.8281986255479</v>
      </c>
      <c r="N100" s="54">
        <f>Assumptions!E59</f>
        <v>0.25</v>
      </c>
      <c r="O100" s="77">
        <f t="shared" ca="1" si="23"/>
        <v>0.25797748411925292</v>
      </c>
      <c r="P100" s="77">
        <f t="shared" ca="1" si="24"/>
        <v>0.26595496823850584</v>
      </c>
      <c r="Q100" s="77">
        <f t="shared" ca="1" si="25"/>
        <v>0.27393245235775876</v>
      </c>
      <c r="R100" s="77">
        <f t="shared" ca="1" si="26"/>
        <v>0.28190993647701168</v>
      </c>
      <c r="S100" s="97">
        <f t="shared" ca="1" si="27"/>
        <v>194.6323999437831</v>
      </c>
      <c r="T100" s="97">
        <f t="shared" ca="1" si="28"/>
        <v>233.2236586730688</v>
      </c>
      <c r="U100" s="97">
        <f t="shared" ca="1" si="29"/>
        <v>279.19946416700623</v>
      </c>
      <c r="V100" s="97">
        <f t="shared" ca="1" si="30"/>
        <v>333.93783723622795</v>
      </c>
      <c r="W100" s="97">
        <f t="shared" ca="1" si="31"/>
        <v>399.0691905737354</v>
      </c>
      <c r="X100" s="97">
        <f t="shared" ca="1" si="32"/>
        <v>1044.9297295565079</v>
      </c>
      <c r="Y100" s="97">
        <f t="shared" ca="1" si="33"/>
        <v>6269.7342453535985</v>
      </c>
      <c r="Z100" s="97">
        <f t="shared" ca="1" si="34"/>
        <v>8034.4912741681519</v>
      </c>
      <c r="AA100" s="97">
        <f ca="1">Assumptions!D40*Y100+(1-Assumptions!D40)*Z100</f>
        <v>7063.8749083201474</v>
      </c>
      <c r="AB100" s="97">
        <f t="shared" ca="1" si="35"/>
        <v>4318.0341360025786</v>
      </c>
      <c r="AC100" s="97">
        <f t="shared" ca="1" si="36"/>
        <v>5362.9638655590861</v>
      </c>
      <c r="AD100" s="97">
        <f ca="1">AC100+Assumptions!D47-Assumptions!D48-Assumptions!D49</f>
        <v>6503.4638655590861</v>
      </c>
      <c r="AE100" s="73">
        <f ca="1">AD100/Assumptions!D46</f>
        <v>139.85943796901262</v>
      </c>
      <c r="AF100" s="77">
        <f ca="1">AE100/Assumptions!D45-1</f>
        <v>0.38749442429576009</v>
      </c>
    </row>
    <row r="101" spans="2:32" x14ac:dyDescent="0.2">
      <c r="B101" s="130">
        <v>90</v>
      </c>
      <c r="C101" s="77">
        <f ca="1">MAX(Assumptions!F70,MIN(Assumptions!G70,NORMINV(RAND(),Assumptions!D70,Assumptions!E70)))</f>
        <v>0.16599471987168546</v>
      </c>
      <c r="D101" s="77">
        <f ca="1">MAX(Assumptions!F71,MIN(Assumptions!G71,NORMINV(RAND(),Assumptions!D71,Assumptions!E71)))</f>
        <v>0.27803069019472537</v>
      </c>
      <c r="E101" s="77">
        <f ca="1">MAX(Assumptions!F72,MIN(Assumptions!G72,NORMINV(RAND(),Assumptions!D72,Assumptions!E72)))</f>
        <v>0.10851722829209252</v>
      </c>
      <c r="F101" s="77">
        <f ca="1">MAX(Assumptions!F73,MIN(Assumptions!G73,NORMINV(RAND(),Assumptions!D73,Assumptions!E73)))</f>
        <v>2.5497880218311675E-2</v>
      </c>
      <c r="G101" s="101">
        <f ca="1">MAX(Assumptions!F74,MIN(Assumptions!G74,NORMINV(RAND(),Assumptions!D74,Assumptions!E74)))</f>
        <v>13.605409426752686</v>
      </c>
      <c r="H101" s="77">
        <f ca="1">MAX(Assumptions!F75,MIN(Assumptions!G75,NORMINV(RAND(),Assumptions!D75,Assumptions!E75)))</f>
        <v>0.61379197727914347</v>
      </c>
      <c r="I101" s="97">
        <f ca="1">'Historical Financials'!F7*(1+C101)</f>
        <v>1209.8361213388607</v>
      </c>
      <c r="J101" s="97">
        <f t="shared" ca="1" si="19"/>
        <v>1410.6625293911513</v>
      </c>
      <c r="K101" s="97">
        <f t="shared" ca="1" si="20"/>
        <v>1644.8250607909185</v>
      </c>
      <c r="L101" s="97">
        <f t="shared" ca="1" si="21"/>
        <v>1917.8573359948348</v>
      </c>
      <c r="M101" s="97">
        <f t="shared" ca="1" si="22"/>
        <v>2236.2115272371543</v>
      </c>
      <c r="N101" s="54">
        <f>Assumptions!E59</f>
        <v>0.25</v>
      </c>
      <c r="O101" s="77">
        <f t="shared" ca="1" si="23"/>
        <v>0.25700767254868134</v>
      </c>
      <c r="P101" s="77">
        <f t="shared" ca="1" si="24"/>
        <v>0.26401534509736269</v>
      </c>
      <c r="Q101" s="77">
        <f t="shared" ca="1" si="25"/>
        <v>0.27102301764604403</v>
      </c>
      <c r="R101" s="77">
        <f t="shared" ca="1" si="26"/>
        <v>0.27803069019472537</v>
      </c>
      <c r="S101" s="97">
        <f t="shared" ca="1" si="27"/>
        <v>185.64692627507728</v>
      </c>
      <c r="T101" s="97">
        <f t="shared" ca="1" si="28"/>
        <v>222.53095250139481</v>
      </c>
      <c r="U101" s="97">
        <f t="shared" ca="1" si="29"/>
        <v>266.544724664</v>
      </c>
      <c r="V101" s="97">
        <f t="shared" ca="1" si="30"/>
        <v>319.03893155186671</v>
      </c>
      <c r="W101" s="97">
        <f t="shared" ca="1" si="31"/>
        <v>381.61622158753204</v>
      </c>
      <c r="X101" s="97">
        <f t="shared" ca="1" si="32"/>
        <v>983.52305927346038</v>
      </c>
      <c r="Y101" s="97">
        <f t="shared" ca="1" si="33"/>
        <v>4713.9207350452634</v>
      </c>
      <c r="Z101" s="97">
        <f t="shared" ca="1" si="34"/>
        <v>8458.965139304004</v>
      </c>
      <c r="AA101" s="97">
        <f ca="1">Assumptions!D40*Y101+(1-Assumptions!D40)*Z101</f>
        <v>6399.190716961697</v>
      </c>
      <c r="AB101" s="97">
        <f t="shared" ca="1" si="35"/>
        <v>3823.0749983657047</v>
      </c>
      <c r="AC101" s="97">
        <f t="shared" ca="1" si="36"/>
        <v>4806.5980576391648</v>
      </c>
      <c r="AD101" s="97">
        <f ca="1">AC101+Assumptions!D47-Assumptions!D48-Assumptions!D49</f>
        <v>5947.0980576391648</v>
      </c>
      <c r="AE101" s="73">
        <f ca="1">AD101/Assumptions!D46</f>
        <v>127.89458188471322</v>
      </c>
      <c r="AF101" s="77">
        <f ca="1">AE101/Assumptions!D45-1</f>
        <v>0.26879545520548831</v>
      </c>
    </row>
    <row r="102" spans="2:32" x14ac:dyDescent="0.2">
      <c r="B102" s="130">
        <v>91</v>
      </c>
      <c r="C102" s="77">
        <f ca="1">MAX(Assumptions!F70,MIN(Assumptions!G70,NORMINV(RAND(),Assumptions!D70,Assumptions!E70)))</f>
        <v>0.14289518398309772</v>
      </c>
      <c r="D102" s="77">
        <f ca="1">MAX(Assumptions!F71,MIN(Assumptions!G71,NORMINV(RAND(),Assumptions!D71,Assumptions!E71)))</f>
        <v>0.28965526812624587</v>
      </c>
      <c r="E102" s="77">
        <f ca="1">MAX(Assumptions!F72,MIN(Assumptions!G72,NORMINV(RAND(),Assumptions!D72,Assumptions!E72)))</f>
        <v>6.5948140979085648E-2</v>
      </c>
      <c r="F102" s="77">
        <f ca="1">MAX(Assumptions!F73,MIN(Assumptions!G73,NORMINV(RAND(),Assumptions!D73,Assumptions!E73)))</f>
        <v>3.458483081937945E-2</v>
      </c>
      <c r="G102" s="101">
        <f ca="1">MAX(Assumptions!F74,MIN(Assumptions!G74,NORMINV(RAND(),Assumptions!D74,Assumptions!E74)))</f>
        <v>16.889362695259454</v>
      </c>
      <c r="H102" s="77">
        <f ca="1">MAX(Assumptions!F75,MIN(Assumptions!G75,NORMINV(RAND(),Assumptions!D75,Assumptions!E75)))</f>
        <v>0.63256998867712677</v>
      </c>
      <c r="I102" s="97">
        <f ca="1">'Historical Financials'!F7*(1+C102)</f>
        <v>1185.8680429008621</v>
      </c>
      <c r="J102" s="97">
        <f t="shared" ca="1" si="19"/>
        <v>1355.3228750708568</v>
      </c>
      <c r="K102" s="97">
        <f t="shared" ca="1" si="20"/>
        <v>1548.9919866606076</v>
      </c>
      <c r="L102" s="97">
        <f t="shared" ca="1" si="21"/>
        <v>1770.3354815828191</v>
      </c>
      <c r="M102" s="97">
        <f t="shared" ca="1" si="22"/>
        <v>2023.3078959354018</v>
      </c>
      <c r="N102" s="54">
        <f>Assumptions!E59</f>
        <v>0.25</v>
      </c>
      <c r="O102" s="77">
        <f t="shared" ca="1" si="23"/>
        <v>0.25991381703156147</v>
      </c>
      <c r="P102" s="77">
        <f t="shared" ca="1" si="24"/>
        <v>0.26982763406312293</v>
      </c>
      <c r="Q102" s="77">
        <f t="shared" ca="1" si="25"/>
        <v>0.2797414510946844</v>
      </c>
      <c r="R102" s="77">
        <f t="shared" ca="1" si="26"/>
        <v>0.28965526812624587</v>
      </c>
      <c r="S102" s="97">
        <f t="shared" ca="1" si="27"/>
        <v>187.53613361759119</v>
      </c>
      <c r="T102" s="97">
        <f t="shared" ca="1" si="28"/>
        <v>222.83362188068193</v>
      </c>
      <c r="U102" s="97">
        <f t="shared" ca="1" si="29"/>
        <v>264.3894856881688</v>
      </c>
      <c r="V102" s="97">
        <f t="shared" ca="1" si="30"/>
        <v>313.27156789071944</v>
      </c>
      <c r="W102" s="97">
        <f t="shared" ca="1" si="31"/>
        <v>370.72510055966649</v>
      </c>
      <c r="X102" s="97">
        <f t="shared" ca="1" si="32"/>
        <v>1102.3705434924875</v>
      </c>
      <c r="Y102" s="97">
        <f t="shared" ca="1" si="33"/>
        <v>12229.148118930982</v>
      </c>
      <c r="Z102" s="97">
        <f t="shared" ca="1" si="34"/>
        <v>9898.210151706402</v>
      </c>
      <c r="AA102" s="97">
        <f ca="1">Assumptions!D40*Y102+(1-Assumptions!D40)*Z102</f>
        <v>11180.226033679921</v>
      </c>
      <c r="AB102" s="97">
        <f t="shared" ca="1" si="35"/>
        <v>8124.0053607924738</v>
      </c>
      <c r="AC102" s="97">
        <f t="shared" ca="1" si="36"/>
        <v>9226.3759042849615</v>
      </c>
      <c r="AD102" s="97">
        <f ca="1">AC102+Assumptions!D47-Assumptions!D48-Assumptions!D49</f>
        <v>10366.875904284962</v>
      </c>
      <c r="AE102" s="73">
        <f ca="1">AD102/Assumptions!D46</f>
        <v>222.9435678340852</v>
      </c>
      <c r="AF102" s="77">
        <f ca="1">AE102/Assumptions!D45-1</f>
        <v>1.2117417443857659</v>
      </c>
    </row>
    <row r="103" spans="2:32" x14ac:dyDescent="0.2">
      <c r="B103" s="130">
        <v>92</v>
      </c>
      <c r="C103" s="77">
        <f ca="1">MAX(Assumptions!F70,MIN(Assumptions!G70,NORMINV(RAND(),Assumptions!D70,Assumptions!E70)))</f>
        <v>0.13128458405687096</v>
      </c>
      <c r="D103" s="77">
        <f ca="1">MAX(Assumptions!F71,MIN(Assumptions!G71,NORMINV(RAND(),Assumptions!D71,Assumptions!E71)))</f>
        <v>0.31851953372590341</v>
      </c>
      <c r="E103" s="77">
        <f ca="1">MAX(Assumptions!F72,MIN(Assumptions!G72,NORMINV(RAND(),Assumptions!D72,Assumptions!E72)))</f>
        <v>8.5828703882516136E-2</v>
      </c>
      <c r="F103" s="77">
        <f ca="1">MAX(Assumptions!F73,MIN(Assumptions!G73,NORMINV(RAND(),Assumptions!D73,Assumptions!E73)))</f>
        <v>3.8435355196474494E-2</v>
      </c>
      <c r="G103" s="101">
        <f ca="1">MAX(Assumptions!F74,MIN(Assumptions!G74,NORMINV(RAND(),Assumptions!D74,Assumptions!E74)))</f>
        <v>15.621237075153344</v>
      </c>
      <c r="H103" s="77">
        <f ca="1">MAX(Assumptions!F75,MIN(Assumptions!G75,NORMINV(RAND(),Assumptions!D75,Assumptions!E75)))</f>
        <v>0.56550324174082367</v>
      </c>
      <c r="I103" s="97">
        <f ca="1">'Historical Financials'!F7*(1+C103)</f>
        <v>1173.8208844174094</v>
      </c>
      <c r="J103" s="97">
        <f t="shared" ca="1" si="19"/>
        <v>1327.9254709854174</v>
      </c>
      <c r="K103" s="97">
        <f t="shared" ca="1" si="20"/>
        <v>1502.2616141022625</v>
      </c>
      <c r="L103" s="97">
        <f t="shared" ca="1" si="21"/>
        <v>1699.4854052542817</v>
      </c>
      <c r="M103" s="97">
        <f t="shared" ca="1" si="22"/>
        <v>1922.6016397938129</v>
      </c>
      <c r="N103" s="54">
        <f>Assumptions!E59</f>
        <v>0.25</v>
      </c>
      <c r="O103" s="77">
        <f t="shared" ca="1" si="23"/>
        <v>0.26712988343147587</v>
      </c>
      <c r="P103" s="77">
        <f t="shared" ca="1" si="24"/>
        <v>0.28425976686295173</v>
      </c>
      <c r="Q103" s="77">
        <f t="shared" ca="1" si="25"/>
        <v>0.30138965029442755</v>
      </c>
      <c r="R103" s="77">
        <f t="shared" ca="1" si="26"/>
        <v>0.31851953372590341</v>
      </c>
      <c r="S103" s="97">
        <f t="shared" ca="1" si="27"/>
        <v>165.94987884028143</v>
      </c>
      <c r="T103" s="97">
        <f t="shared" ca="1" si="28"/>
        <v>200.6001598188046</v>
      </c>
      <c r="U103" s="97">
        <f t="shared" ca="1" si="29"/>
        <v>241.48828354530849</v>
      </c>
      <c r="V103" s="97">
        <f t="shared" ca="1" si="30"/>
        <v>289.65489536242876</v>
      </c>
      <c r="W103" s="97">
        <f t="shared" ca="1" si="31"/>
        <v>346.30636877019367</v>
      </c>
      <c r="X103" s="97">
        <f t="shared" ca="1" si="32"/>
        <v>949.40605863365727</v>
      </c>
      <c r="Y103" s="97">
        <f t="shared" ca="1" si="33"/>
        <v>7587.9165965453758</v>
      </c>
      <c r="Z103" s="97">
        <f t="shared" ca="1" si="34"/>
        <v>9566.2296657072311</v>
      </c>
      <c r="AA103" s="97">
        <f ca="1">Assumptions!D40*Y103+(1-Assumptions!D40)*Z103</f>
        <v>8478.15747766821</v>
      </c>
      <c r="AB103" s="97">
        <f t="shared" ca="1" si="35"/>
        <v>5616.8766793984723</v>
      </c>
      <c r="AC103" s="97">
        <f t="shared" ca="1" si="36"/>
        <v>6566.2827380321296</v>
      </c>
      <c r="AD103" s="97">
        <f ca="1">AC103+Assumptions!D47-Assumptions!D48-Assumptions!D49</f>
        <v>7706.7827380321296</v>
      </c>
      <c r="AE103" s="73">
        <f ca="1">AD103/Assumptions!D46</f>
        <v>165.73726318348665</v>
      </c>
      <c r="AF103" s="77">
        <f ca="1">AE103/Assumptions!D45-1</f>
        <v>0.64421888078855805</v>
      </c>
    </row>
    <row r="104" spans="2:32" x14ac:dyDescent="0.2">
      <c r="B104" s="130">
        <v>93</v>
      </c>
      <c r="C104" s="77">
        <f ca="1">MAX(Assumptions!F70,MIN(Assumptions!G70,NORMINV(RAND(),Assumptions!D70,Assumptions!E70)))</f>
        <v>0.18009289686677446</v>
      </c>
      <c r="D104" s="77">
        <f ca="1">MAX(Assumptions!F71,MIN(Assumptions!G71,NORMINV(RAND(),Assumptions!D71,Assumptions!E71)))</f>
        <v>0.29321403935439255</v>
      </c>
      <c r="E104" s="77">
        <f ca="1">MAX(Assumptions!F72,MIN(Assumptions!G72,NORMINV(RAND(),Assumptions!D72,Assumptions!E72)))</f>
        <v>7.5652773433847395E-2</v>
      </c>
      <c r="F104" s="77">
        <f ca="1">MAX(Assumptions!F73,MIN(Assumptions!G73,NORMINV(RAND(),Assumptions!D73,Assumptions!E73)))</f>
        <v>3.9692240948475052E-2</v>
      </c>
      <c r="G104" s="101">
        <f ca="1">MAX(Assumptions!F74,MIN(Assumptions!G74,NORMINV(RAND(),Assumptions!D74,Assumptions!E74)))</f>
        <v>16.180634667896236</v>
      </c>
      <c r="H104" s="77">
        <f ca="1">MAX(Assumptions!F75,MIN(Assumptions!G75,NORMINV(RAND(),Assumptions!D75,Assumptions!E75)))</f>
        <v>0.68258876111693811</v>
      </c>
      <c r="I104" s="97">
        <f ca="1">'Historical Financials'!F7*(1+C104)</f>
        <v>1224.4643897889653</v>
      </c>
      <c r="J104" s="97">
        <f t="shared" ca="1" si="19"/>
        <v>1444.9817288562674</v>
      </c>
      <c r="K104" s="97">
        <f t="shared" ca="1" si="20"/>
        <v>1705.2126743255528</v>
      </c>
      <c r="L104" s="97">
        <f t="shared" ca="1" si="21"/>
        <v>2012.3093646187815</v>
      </c>
      <c r="M104" s="97">
        <f t="shared" ca="1" si="22"/>
        <v>2374.7119874851164</v>
      </c>
      <c r="N104" s="54">
        <f>Assumptions!E59</f>
        <v>0.25</v>
      </c>
      <c r="O104" s="77">
        <f t="shared" ca="1" si="23"/>
        <v>0.26080350983859812</v>
      </c>
      <c r="P104" s="77">
        <f t="shared" ca="1" si="24"/>
        <v>0.27160701967719625</v>
      </c>
      <c r="Q104" s="77">
        <f t="shared" ca="1" si="25"/>
        <v>0.28241052951579443</v>
      </c>
      <c r="R104" s="77">
        <f t="shared" ca="1" si="26"/>
        <v>0.29321403935439255</v>
      </c>
      <c r="S104" s="97">
        <f t="shared" ca="1" si="27"/>
        <v>208.95140771446435</v>
      </c>
      <c r="T104" s="97">
        <f t="shared" ca="1" si="28"/>
        <v>257.23787939912427</v>
      </c>
      <c r="U104" s="97">
        <f t="shared" ca="1" si="29"/>
        <v>316.13943686576209</v>
      </c>
      <c r="V104" s="97">
        <f t="shared" ca="1" si="30"/>
        <v>387.91338627472868</v>
      </c>
      <c r="W104" s="97">
        <f t="shared" ca="1" si="31"/>
        <v>475.28579952754228</v>
      </c>
      <c r="X104" s="97">
        <f t="shared" ca="1" si="32"/>
        <v>1290.4248231535803</v>
      </c>
      <c r="Y104" s="97">
        <f t="shared" ca="1" si="33"/>
        <v>13741.480557964032</v>
      </c>
      <c r="Z104" s="97">
        <f t="shared" ca="1" si="34"/>
        <v>11266.558025962928</v>
      </c>
      <c r="AA104" s="97">
        <f ca="1">Assumptions!D40*Y104+(1-Assumptions!D40)*Z104</f>
        <v>12627.765418563537</v>
      </c>
      <c r="AB104" s="97">
        <f t="shared" ca="1" si="35"/>
        <v>8769.3216307110888</v>
      </c>
      <c r="AC104" s="97">
        <f t="shared" ca="1" si="36"/>
        <v>10059.746453864669</v>
      </c>
      <c r="AD104" s="97">
        <f ca="1">AC104+Assumptions!D47-Assumptions!D48-Assumptions!D49</f>
        <v>11200.246453864669</v>
      </c>
      <c r="AE104" s="73">
        <f ca="1">AD104/Assumptions!D46</f>
        <v>240.86551513687459</v>
      </c>
      <c r="AF104" s="77">
        <f ca="1">AE104/Assumptions!D45-1</f>
        <v>1.3895388406435973</v>
      </c>
    </row>
    <row r="105" spans="2:32" x14ac:dyDescent="0.2">
      <c r="B105" s="130">
        <v>94</v>
      </c>
      <c r="C105" s="77">
        <f ca="1">MAX(Assumptions!F70,MIN(Assumptions!G70,NORMINV(RAND(),Assumptions!D70,Assumptions!E70)))</f>
        <v>0.13995732969603558</v>
      </c>
      <c r="D105" s="77">
        <f ca="1">MAX(Assumptions!F71,MIN(Assumptions!G71,NORMINV(RAND(),Assumptions!D71,Assumptions!E71)))</f>
        <v>0.31105593157438016</v>
      </c>
      <c r="E105" s="77">
        <f ca="1">MAX(Assumptions!F72,MIN(Assumptions!G72,NORMINV(RAND(),Assumptions!D72,Assumptions!E72)))</f>
        <v>0.10218563754228137</v>
      </c>
      <c r="F105" s="77">
        <f ca="1">MAX(Assumptions!F73,MIN(Assumptions!G73,NORMINV(RAND(),Assumptions!D73,Assumptions!E73)))</f>
        <v>3.6602109056896391E-2</v>
      </c>
      <c r="G105" s="101">
        <f ca="1">MAX(Assumptions!F74,MIN(Assumptions!G74,NORMINV(RAND(),Assumptions!D74,Assumptions!E74)))</f>
        <v>15.126251078678184</v>
      </c>
      <c r="H105" s="77">
        <f ca="1">MAX(Assumptions!F75,MIN(Assumptions!G75,NORMINV(RAND(),Assumptions!D75,Assumptions!E75)))</f>
        <v>0.57216100483791155</v>
      </c>
      <c r="I105" s="97">
        <f ca="1">'Historical Financials'!F7*(1+C105)</f>
        <v>1182.8197252926066</v>
      </c>
      <c r="J105" s="97">
        <f t="shared" ca="1" si="19"/>
        <v>1348.3640155563583</v>
      </c>
      <c r="K105" s="97">
        <f t="shared" ca="1" si="20"/>
        <v>1537.0774426318501</v>
      </c>
      <c r="L105" s="97">
        <f t="shared" ca="1" si="21"/>
        <v>1752.2026970386153</v>
      </c>
      <c r="M105" s="97">
        <f t="shared" ca="1" si="22"/>
        <v>1997.4363076023317</v>
      </c>
      <c r="N105" s="54">
        <f>Assumptions!E59</f>
        <v>0.25</v>
      </c>
      <c r="O105" s="77">
        <f t="shared" ca="1" si="23"/>
        <v>0.26526398289359504</v>
      </c>
      <c r="P105" s="77">
        <f t="shared" ca="1" si="24"/>
        <v>0.28052796578719008</v>
      </c>
      <c r="Q105" s="77">
        <f t="shared" ca="1" si="25"/>
        <v>0.29579194868078512</v>
      </c>
      <c r="R105" s="77">
        <f t="shared" ca="1" si="26"/>
        <v>0.31105593157438016</v>
      </c>
      <c r="S105" s="97">
        <f t="shared" ca="1" si="27"/>
        <v>169.19083064138007</v>
      </c>
      <c r="T105" s="97">
        <f t="shared" ca="1" si="28"/>
        <v>204.64620502599763</v>
      </c>
      <c r="U105" s="97">
        <f t="shared" ca="1" si="29"/>
        <v>246.71193930524572</v>
      </c>
      <c r="V105" s="97">
        <f t="shared" ca="1" si="30"/>
        <v>296.54386832464337</v>
      </c>
      <c r="W105" s="97">
        <f t="shared" ca="1" si="31"/>
        <v>355.4918779593346</v>
      </c>
      <c r="X105" s="97">
        <f t="shared" ca="1" si="32"/>
        <v>925.71588333216391</v>
      </c>
      <c r="Y105" s="97">
        <f t="shared" ca="1" si="33"/>
        <v>5618.8442274398603</v>
      </c>
      <c r="Z105" s="97">
        <f t="shared" ca="1" si="34"/>
        <v>9398.1577859662957</v>
      </c>
      <c r="AA105" s="97">
        <f ca="1">Assumptions!D40*Y105+(1-Assumptions!D40)*Z105</f>
        <v>7319.5353287767557</v>
      </c>
      <c r="AB105" s="97">
        <f t="shared" ca="1" si="35"/>
        <v>4499.9716104345207</v>
      </c>
      <c r="AC105" s="97">
        <f t="shared" ca="1" si="36"/>
        <v>5425.6874937666844</v>
      </c>
      <c r="AD105" s="97">
        <f ca="1">AC105+Assumptions!D47-Assumptions!D48-Assumptions!D49</f>
        <v>6566.1874937666844</v>
      </c>
      <c r="AE105" s="73">
        <f ca="1">AD105/Assumptions!D46</f>
        <v>141.20833319928354</v>
      </c>
      <c r="AF105" s="77">
        <f ca="1">AE105/Assumptions!D45-1</f>
        <v>0.40087632142146368</v>
      </c>
    </row>
    <row r="106" spans="2:32" x14ac:dyDescent="0.2">
      <c r="B106" s="130">
        <v>95</v>
      </c>
      <c r="C106" s="77">
        <f ca="1">MAX(Assumptions!F70,MIN(Assumptions!G70,NORMINV(RAND(),Assumptions!D70,Assumptions!E70)))</f>
        <v>7.5664465899281177E-2</v>
      </c>
      <c r="D106" s="77">
        <f ca="1">MAX(Assumptions!F71,MIN(Assumptions!G71,NORMINV(RAND(),Assumptions!D71,Assumptions!E71)))</f>
        <v>0.26743778156267195</v>
      </c>
      <c r="E106" s="77">
        <f ca="1">MAX(Assumptions!F72,MIN(Assumptions!G72,NORMINV(RAND(),Assumptions!D72,Assumptions!E72)))</f>
        <v>8.1489912161627959E-2</v>
      </c>
      <c r="F106" s="77">
        <f ca="1">MAX(Assumptions!F73,MIN(Assumptions!G73,NORMINV(RAND(),Assumptions!D73,Assumptions!E73)))</f>
        <v>2.5874489043755663E-2</v>
      </c>
      <c r="G106" s="101">
        <f ca="1">MAX(Assumptions!F74,MIN(Assumptions!G74,NORMINV(RAND(),Assumptions!D74,Assumptions!E74)))</f>
        <v>20.780076344187535</v>
      </c>
      <c r="H106" s="77">
        <f ca="1">MAX(Assumptions!F75,MIN(Assumptions!G75,NORMINV(RAND(),Assumptions!D75,Assumptions!E75)))</f>
        <v>0.58842046600661757</v>
      </c>
      <c r="I106" s="97">
        <f ca="1">'Historical Financials'!F7*(1+C106)</f>
        <v>1116.1094498170939</v>
      </c>
      <c r="J106" s="97">
        <f t="shared" ca="1" si="19"/>
        <v>1200.5592752226448</v>
      </c>
      <c r="K106" s="97">
        <f t="shared" ca="1" si="20"/>
        <v>1291.3989515627943</v>
      </c>
      <c r="L106" s="97">
        <f t="shared" ca="1" si="21"/>
        <v>1389.1119634956847</v>
      </c>
      <c r="M106" s="97">
        <f t="shared" ca="1" si="22"/>
        <v>1494.2183782878874</v>
      </c>
      <c r="N106" s="54">
        <f>Assumptions!E59</f>
        <v>0.25</v>
      </c>
      <c r="O106" s="77">
        <f t="shared" ca="1" si="23"/>
        <v>0.25435944539066802</v>
      </c>
      <c r="P106" s="77">
        <f t="shared" ca="1" si="24"/>
        <v>0.25871889078133598</v>
      </c>
      <c r="Q106" s="77">
        <f t="shared" ca="1" si="25"/>
        <v>0.26307833617200393</v>
      </c>
      <c r="R106" s="77">
        <f t="shared" ca="1" si="26"/>
        <v>0.26743778156267195</v>
      </c>
      <c r="S106" s="97">
        <f t="shared" ca="1" si="27"/>
        <v>164.185410643941</v>
      </c>
      <c r="T106" s="97">
        <f t="shared" ca="1" si="28"/>
        <v>179.68807096020572</v>
      </c>
      <c r="U106" s="97">
        <f t="shared" ca="1" si="29"/>
        <v>196.59675253600446</v>
      </c>
      <c r="V106" s="97">
        <f t="shared" ca="1" si="30"/>
        <v>215.03547260932422</v>
      </c>
      <c r="W106" s="97">
        <f t="shared" ca="1" si="31"/>
        <v>235.13896618596007</v>
      </c>
      <c r="X106" s="97">
        <f t="shared" ca="1" si="32"/>
        <v>776.98482941846953</v>
      </c>
      <c r="Y106" s="97">
        <f t="shared" ca="1" si="33"/>
        <v>4337.3412134084892</v>
      </c>
      <c r="Z106" s="97">
        <f t="shared" ca="1" si="34"/>
        <v>8303.9356227671215</v>
      </c>
      <c r="AA106" s="97">
        <f ca="1">Assumptions!D40*Y106+(1-Assumptions!D40)*Z106</f>
        <v>6122.3086976198738</v>
      </c>
      <c r="AB106" s="97">
        <f t="shared" ca="1" si="35"/>
        <v>4138.1178957013235</v>
      </c>
      <c r="AC106" s="97">
        <f t="shared" ca="1" si="36"/>
        <v>4915.1027251197929</v>
      </c>
      <c r="AD106" s="97">
        <f ca="1">AC106+Assumptions!D47-Assumptions!D48-Assumptions!D49</f>
        <v>6055.6027251197929</v>
      </c>
      <c r="AE106" s="73">
        <f ca="1">AD106/Assumptions!D46</f>
        <v>130.22801559397405</v>
      </c>
      <c r="AF106" s="77">
        <f ca="1">AE106/Assumptions!D45-1</f>
        <v>0.2919445991465679</v>
      </c>
    </row>
    <row r="107" spans="2:32" x14ac:dyDescent="0.2">
      <c r="B107" s="130">
        <v>96</v>
      </c>
      <c r="C107" s="77">
        <f ca="1">MAX(Assumptions!F70,MIN(Assumptions!G70,NORMINV(RAND(),Assumptions!D70,Assumptions!E70)))</f>
        <v>0.16087455315902915</v>
      </c>
      <c r="D107" s="77">
        <f ca="1">MAX(Assumptions!F71,MIN(Assumptions!G71,NORMINV(RAND(),Assumptions!D71,Assumptions!E71)))</f>
        <v>0.27717619981343911</v>
      </c>
      <c r="E107" s="77">
        <f ca="1">MAX(Assumptions!F72,MIN(Assumptions!G72,NORMINV(RAND(),Assumptions!D72,Assumptions!E72)))</f>
        <v>7.6620903062504242E-2</v>
      </c>
      <c r="F107" s="77">
        <f ca="1">MAX(Assumptions!F73,MIN(Assumptions!G73,NORMINV(RAND(),Assumptions!D73,Assumptions!E73)))</f>
        <v>4.0854648192320139E-2</v>
      </c>
      <c r="G107" s="101">
        <f ca="1">MAX(Assumptions!F74,MIN(Assumptions!G74,NORMINV(RAND(),Assumptions!D74,Assumptions!E74)))</f>
        <v>11.327814416245241</v>
      </c>
      <c r="H107" s="77">
        <f ca="1">MAX(Assumptions!F75,MIN(Assumptions!G75,NORMINV(RAND(),Assumptions!D75,Assumptions!E75)))</f>
        <v>0.59998865078732799</v>
      </c>
      <c r="I107" s="97">
        <f ca="1">'Historical Financials'!F7*(1+C107)</f>
        <v>1204.5234363578086</v>
      </c>
      <c r="J107" s="97">
        <f t="shared" ca="1" si="19"/>
        <v>1398.3006059514494</v>
      </c>
      <c r="K107" s="97">
        <f t="shared" ca="1" si="20"/>
        <v>1623.2515911158885</v>
      </c>
      <c r="L107" s="97">
        <f t="shared" ca="1" si="21"/>
        <v>1884.3914655013402</v>
      </c>
      <c r="M107" s="97">
        <f t="shared" ca="1" si="22"/>
        <v>2187.5421004905565</v>
      </c>
      <c r="N107" s="54">
        <f>Assumptions!E59</f>
        <v>0.25</v>
      </c>
      <c r="O107" s="77">
        <f t="shared" ca="1" si="23"/>
        <v>0.25679404995335975</v>
      </c>
      <c r="P107" s="77">
        <f t="shared" ca="1" si="24"/>
        <v>0.26358809990671955</v>
      </c>
      <c r="Q107" s="77">
        <f t="shared" ca="1" si="25"/>
        <v>0.27038214986007936</v>
      </c>
      <c r="R107" s="77">
        <f t="shared" ca="1" si="26"/>
        <v>0.27717619981343911</v>
      </c>
      <c r="S107" s="97">
        <f t="shared" ca="1" si="27"/>
        <v>180.67509785550936</v>
      </c>
      <c r="T107" s="97">
        <f t="shared" ca="1" si="28"/>
        <v>215.44109017103716</v>
      </c>
      <c r="U107" s="97">
        <f t="shared" ca="1" si="29"/>
        <v>256.71702555829245</v>
      </c>
      <c r="V107" s="97">
        <f t="shared" ca="1" si="30"/>
        <v>305.69770688228363</v>
      </c>
      <c r="W107" s="97">
        <f t="shared" ca="1" si="31"/>
        <v>363.79388238713068</v>
      </c>
      <c r="X107" s="97">
        <f t="shared" ca="1" si="32"/>
        <v>1038.4323745399083</v>
      </c>
      <c r="Y107" s="97">
        <f t="shared" ca="1" si="33"/>
        <v>10586.978000378662</v>
      </c>
      <c r="Z107" s="97">
        <f t="shared" ca="1" si="34"/>
        <v>6868.4458948332522</v>
      </c>
      <c r="AA107" s="97">
        <f ca="1">Assumptions!D40*Y107+(1-Assumptions!D40)*Z107</f>
        <v>8913.6385528832288</v>
      </c>
      <c r="AB107" s="97">
        <f t="shared" ca="1" si="35"/>
        <v>6162.273669358</v>
      </c>
      <c r="AC107" s="97">
        <f t="shared" ca="1" si="36"/>
        <v>7200.7060438979079</v>
      </c>
      <c r="AD107" s="97">
        <f ca="1">AC107+Assumptions!D47-Assumptions!D48-Assumptions!D49</f>
        <v>8341.2060438979079</v>
      </c>
      <c r="AE107" s="73">
        <f ca="1">AD107/Assumptions!D46</f>
        <v>179.38077513758941</v>
      </c>
      <c r="AF107" s="77">
        <f ca="1">AE107/Assumptions!D45-1</f>
        <v>0.77957118192052999</v>
      </c>
    </row>
    <row r="108" spans="2:32" x14ac:dyDescent="0.2">
      <c r="B108" s="130">
        <v>97</v>
      </c>
      <c r="C108" s="77">
        <f ca="1">MAX(Assumptions!F70,MIN(Assumptions!G70,NORMINV(RAND(),Assumptions!D70,Assumptions!E70)))</f>
        <v>8.0005053044988894E-2</v>
      </c>
      <c r="D108" s="77">
        <f ca="1">MAX(Assumptions!F71,MIN(Assumptions!G71,NORMINV(RAND(),Assumptions!D71,Assumptions!E71)))</f>
        <v>0.35891454975706361</v>
      </c>
      <c r="E108" s="77">
        <f ca="1">MAX(Assumptions!F72,MIN(Assumptions!G72,NORMINV(RAND(),Assumptions!D72,Assumptions!E72)))</f>
        <v>9.7850184504060481E-2</v>
      </c>
      <c r="F108" s="77">
        <f ca="1">MAX(Assumptions!F73,MIN(Assumptions!G73,NORMINV(RAND(),Assumptions!D73,Assumptions!E73)))</f>
        <v>3.6304024686184148E-2</v>
      </c>
      <c r="G108" s="101">
        <f ca="1">MAX(Assumptions!F74,MIN(Assumptions!G74,NORMINV(RAND(),Assumptions!D74,Assumptions!E74)))</f>
        <v>17.475653911805765</v>
      </c>
      <c r="H108" s="77">
        <f ca="1">MAX(Assumptions!F75,MIN(Assumptions!G75,NORMINV(RAND(),Assumptions!D75,Assumptions!E75)))</f>
        <v>0.58522236626836399</v>
      </c>
      <c r="I108" s="97">
        <f ca="1">'Historical Financials'!F7*(1+C108)</f>
        <v>1120.6132430394805</v>
      </c>
      <c r="J108" s="97">
        <f t="shared" ca="1" si="19"/>
        <v>1210.2679649917711</v>
      </c>
      <c r="K108" s="97">
        <f t="shared" ca="1" si="20"/>
        <v>1307.0955177295887</v>
      </c>
      <c r="L108" s="97">
        <f t="shared" ca="1" si="21"/>
        <v>1411.6697639604117</v>
      </c>
      <c r="M108" s="97">
        <f t="shared" ca="1" si="22"/>
        <v>1524.6104783080716</v>
      </c>
      <c r="N108" s="54">
        <f>Assumptions!E59</f>
        <v>0.25</v>
      </c>
      <c r="O108" s="77">
        <f t="shared" ca="1" si="23"/>
        <v>0.2772286374392659</v>
      </c>
      <c r="P108" s="77">
        <f t="shared" ca="1" si="24"/>
        <v>0.3044572748785318</v>
      </c>
      <c r="Q108" s="77">
        <f t="shared" ca="1" si="25"/>
        <v>0.3316859123177977</v>
      </c>
      <c r="R108" s="77">
        <f t="shared" ca="1" si="26"/>
        <v>0.35891454975706361</v>
      </c>
      <c r="S108" s="97">
        <f t="shared" ca="1" si="27"/>
        <v>163.95198344080751</v>
      </c>
      <c r="T108" s="97">
        <f t="shared" ca="1" si="28"/>
        <v>196.35435777870595</v>
      </c>
      <c r="U108" s="97">
        <f t="shared" ca="1" si="29"/>
        <v>232.89201422069158</v>
      </c>
      <c r="V108" s="97">
        <f t="shared" ca="1" si="30"/>
        <v>274.0192383014566</v>
      </c>
      <c r="W108" s="97">
        <f t="shared" ca="1" si="31"/>
        <v>320.23653668340012</v>
      </c>
      <c r="X108" s="97">
        <f t="shared" ca="1" si="32"/>
        <v>877.68207490445889</v>
      </c>
      <c r="Y108" s="97">
        <f t="shared" ca="1" si="33"/>
        <v>5392.0896575610814</v>
      </c>
      <c r="Z108" s="97">
        <f t="shared" ca="1" si="34"/>
        <v>9562.7631607437415</v>
      </c>
      <c r="AA108" s="97">
        <f ca="1">Assumptions!D40*Y108+(1-Assumptions!D40)*Z108</f>
        <v>7268.8927339932779</v>
      </c>
      <c r="AB108" s="97">
        <f t="shared" ca="1" si="35"/>
        <v>4557.774812870045</v>
      </c>
      <c r="AC108" s="97">
        <f t="shared" ca="1" si="36"/>
        <v>5435.4568877745041</v>
      </c>
      <c r="AD108" s="97">
        <f ca="1">AC108+Assumptions!D47-Assumptions!D48-Assumptions!D49</f>
        <v>6575.9568877745041</v>
      </c>
      <c r="AE108" s="73">
        <f ca="1">AD108/Assumptions!D46</f>
        <v>141.41842769407535</v>
      </c>
      <c r="AF108" s="77">
        <f ca="1">AE108/Assumptions!D45-1</f>
        <v>0.40296059220312852</v>
      </c>
    </row>
    <row r="109" spans="2:32" x14ac:dyDescent="0.2">
      <c r="B109" s="130">
        <v>98</v>
      </c>
      <c r="C109" s="77">
        <f ca="1">MAX(Assumptions!F70,MIN(Assumptions!G70,NORMINV(RAND(),Assumptions!D70,Assumptions!E70)))</f>
        <v>0.12667981296855851</v>
      </c>
      <c r="D109" s="77">
        <f ca="1">MAX(Assumptions!F71,MIN(Assumptions!G71,NORMINV(RAND(),Assumptions!D71,Assumptions!E71)))</f>
        <v>0.29813069617185856</v>
      </c>
      <c r="E109" s="77">
        <f ca="1">MAX(Assumptions!F72,MIN(Assumptions!G72,NORMINV(RAND(),Assumptions!D72,Assumptions!E72)))</f>
        <v>8.4210542681210518E-2</v>
      </c>
      <c r="F109" s="77">
        <f ca="1">MAX(Assumptions!F73,MIN(Assumptions!G73,NORMINV(RAND(),Assumptions!D73,Assumptions!E73)))</f>
        <v>3.0369482706479524E-2</v>
      </c>
      <c r="G109" s="101">
        <f ca="1">MAX(Assumptions!F74,MIN(Assumptions!G74,NORMINV(RAND(),Assumptions!D74,Assumptions!E74)))</f>
        <v>22.061918745075374</v>
      </c>
      <c r="H109" s="77">
        <f ca="1">MAX(Assumptions!F75,MIN(Assumptions!G75,NORMINV(RAND(),Assumptions!D75,Assumptions!E75)))</f>
        <v>0.51180384697080361</v>
      </c>
      <c r="I109" s="97">
        <f ca="1">'Historical Financials'!F7*(1+C109)</f>
        <v>1169.0429739361762</v>
      </c>
      <c r="J109" s="97">
        <f t="shared" ca="1" si="19"/>
        <v>1317.1371192266183</v>
      </c>
      <c r="K109" s="97">
        <f t="shared" ca="1" si="20"/>
        <v>1483.9918031441923</v>
      </c>
      <c r="L109" s="97">
        <f t="shared" ca="1" si="21"/>
        <v>1671.9836072133724</v>
      </c>
      <c r="M109" s="97">
        <f t="shared" ca="1" si="22"/>
        <v>1883.7901778616581</v>
      </c>
      <c r="N109" s="54">
        <f>Assumptions!E59</f>
        <v>0.25</v>
      </c>
      <c r="O109" s="77">
        <f t="shared" ca="1" si="23"/>
        <v>0.26203267404296465</v>
      </c>
      <c r="P109" s="77">
        <f t="shared" ca="1" si="24"/>
        <v>0.27406534808592931</v>
      </c>
      <c r="Q109" s="77">
        <f t="shared" ca="1" si="25"/>
        <v>0.2860980221288939</v>
      </c>
      <c r="R109" s="77">
        <f t="shared" ca="1" si="26"/>
        <v>0.29813069617185856</v>
      </c>
      <c r="S109" s="97">
        <f t="shared" ca="1" si="27"/>
        <v>149.58017283368096</v>
      </c>
      <c r="T109" s="97">
        <f t="shared" ca="1" si="28"/>
        <v>176.6403773774249</v>
      </c>
      <c r="U109" s="97">
        <f t="shared" ca="1" si="29"/>
        <v>208.15611626200109</v>
      </c>
      <c r="V109" s="97">
        <f t="shared" ca="1" si="30"/>
        <v>244.82198592700868</v>
      </c>
      <c r="W109" s="97">
        <f t="shared" ca="1" si="31"/>
        <v>287.43706409349335</v>
      </c>
      <c r="X109" s="97">
        <f t="shared" ca="1" si="32"/>
        <v>820.58035093865408</v>
      </c>
      <c r="Y109" s="97">
        <f t="shared" ca="1" si="33"/>
        <v>5500.7531274399225</v>
      </c>
      <c r="Z109" s="97">
        <f t="shared" ca="1" si="34"/>
        <v>12390.319435632191</v>
      </c>
      <c r="AA109" s="97">
        <f ca="1">Assumptions!D40*Y109+(1-Assumptions!D40)*Z109</f>
        <v>8601.0579661264419</v>
      </c>
      <c r="AB109" s="97">
        <f t="shared" ca="1" si="35"/>
        <v>5740.9497389571825</v>
      </c>
      <c r="AC109" s="97">
        <f t="shared" ca="1" si="36"/>
        <v>6561.5300898958367</v>
      </c>
      <c r="AD109" s="97">
        <f ca="1">AC109+Assumptions!D47-Assumptions!D48-Assumptions!D49</f>
        <v>7702.0300898958367</v>
      </c>
      <c r="AE109" s="73">
        <f ca="1">AD109/Assumptions!D46</f>
        <v>165.63505569668467</v>
      </c>
      <c r="AF109" s="77">
        <f ca="1">AE109/Assumptions!D45-1</f>
        <v>0.64320491762584009</v>
      </c>
    </row>
    <row r="110" spans="2:32" x14ac:dyDescent="0.2">
      <c r="B110" s="130">
        <v>99</v>
      </c>
      <c r="C110" s="77">
        <f ca="1">MAX(Assumptions!F70,MIN(Assumptions!G70,NORMINV(RAND(),Assumptions!D70,Assumptions!E70)))</f>
        <v>0.14225936326719144</v>
      </c>
      <c r="D110" s="77">
        <f ca="1">MAX(Assumptions!F71,MIN(Assumptions!G71,NORMINV(RAND(),Assumptions!D71,Assumptions!E71)))</f>
        <v>0.27678807247507187</v>
      </c>
      <c r="E110" s="77">
        <f ca="1">MAX(Assumptions!F72,MIN(Assumptions!G72,NORMINV(RAND(),Assumptions!D72,Assumptions!E72)))</f>
        <v>6.805969421045302E-2</v>
      </c>
      <c r="F110" s="77">
        <f ca="1">MAX(Assumptions!F73,MIN(Assumptions!G73,NORMINV(RAND(),Assumptions!D73,Assumptions!E73)))</f>
        <v>4.8542875745847917E-2</v>
      </c>
      <c r="G110" s="101">
        <f ca="1">MAX(Assumptions!F74,MIN(Assumptions!G74,NORMINV(RAND(),Assumptions!D74,Assumptions!E74)))</f>
        <v>15.865811262878672</v>
      </c>
      <c r="H110" s="77">
        <f ca="1">MAX(Assumptions!F75,MIN(Assumptions!G75,NORMINV(RAND(),Assumptions!D75,Assumptions!E75)))</f>
        <v>0.49528341976343593</v>
      </c>
      <c r="I110" s="97">
        <f ca="1">'Historical Financials'!F7*(1+C110)</f>
        <v>1185.2083153260376</v>
      </c>
      <c r="J110" s="97">
        <f t="shared" ca="1" si="19"/>
        <v>1353.8152956033002</v>
      </c>
      <c r="K110" s="97">
        <f t="shared" ca="1" si="20"/>
        <v>1546.4081975372101</v>
      </c>
      <c r="L110" s="97">
        <f t="shared" ca="1" si="21"/>
        <v>1766.3992430700187</v>
      </c>
      <c r="M110" s="97">
        <f t="shared" ca="1" si="22"/>
        <v>2017.6860746648083</v>
      </c>
      <c r="N110" s="54">
        <f>Assumptions!E59</f>
        <v>0.25</v>
      </c>
      <c r="O110" s="77">
        <f t="shared" ca="1" si="23"/>
        <v>0.25669701811876799</v>
      </c>
      <c r="P110" s="77">
        <f t="shared" ca="1" si="24"/>
        <v>0.26339403623753593</v>
      </c>
      <c r="Q110" s="77">
        <f t="shared" ca="1" si="25"/>
        <v>0.27009105435630387</v>
      </c>
      <c r="R110" s="77">
        <f t="shared" ca="1" si="26"/>
        <v>0.27678807247507187</v>
      </c>
      <c r="S110" s="97">
        <f t="shared" ca="1" si="27"/>
        <v>146.75350688668516</v>
      </c>
      <c r="T110" s="97">
        <f t="shared" ca="1" si="28"/>
        <v>172.12106712038258</v>
      </c>
      <c r="U110" s="97">
        <f t="shared" ca="1" si="29"/>
        <v>201.73621596098531</v>
      </c>
      <c r="V110" s="97">
        <f t="shared" ca="1" si="30"/>
        <v>236.29409016538358</v>
      </c>
      <c r="W110" s="97">
        <f t="shared" ca="1" si="31"/>
        <v>276.60164437906104</v>
      </c>
      <c r="X110" s="97">
        <f t="shared" ca="1" si="32"/>
        <v>834.4540284232063</v>
      </c>
      <c r="Y110" s="97">
        <f t="shared" ca="1" si="33"/>
        <v>14860.448907655471</v>
      </c>
      <c r="Z110" s="97">
        <f t="shared" ca="1" si="34"/>
        <v>8860.6024542799514</v>
      </c>
      <c r="AA110" s="97">
        <f ca="1">Assumptions!D40*Y110+(1-Assumptions!D40)*Z110</f>
        <v>12160.518003636487</v>
      </c>
      <c r="AB110" s="97">
        <f t="shared" ca="1" si="35"/>
        <v>8749.3228819614251</v>
      </c>
      <c r="AC110" s="97">
        <f t="shared" ca="1" si="36"/>
        <v>9583.7769103846313</v>
      </c>
      <c r="AD110" s="97">
        <f ca="1">AC110+Assumptions!D47-Assumptions!D48-Assumptions!D49</f>
        <v>10724.276910384631</v>
      </c>
      <c r="AE110" s="73">
        <f ca="1">AD110/Assumptions!D46</f>
        <v>230.62961097601357</v>
      </c>
      <c r="AF110" s="77">
        <f ca="1">AE110/Assumptions!D45-1</f>
        <v>1.2879921723810872</v>
      </c>
    </row>
    <row r="111" spans="2:32" x14ac:dyDescent="0.2">
      <c r="B111" s="130">
        <v>100</v>
      </c>
      <c r="C111" s="77">
        <f ca="1">MAX(Assumptions!F70,MIN(Assumptions!G70,NORMINV(RAND(),Assumptions!D70,Assumptions!E70)))</f>
        <v>0.1583329531655305</v>
      </c>
      <c r="D111" s="77">
        <f ca="1">MAX(Assumptions!F71,MIN(Assumptions!G71,NORMINV(RAND(),Assumptions!D71,Assumptions!E71)))</f>
        <v>0.27319894391238719</v>
      </c>
      <c r="E111" s="77">
        <f ca="1">MAX(Assumptions!F72,MIN(Assumptions!G72,NORMINV(RAND(),Assumptions!D72,Assumptions!E72)))</f>
        <v>9.1698172635293562E-2</v>
      </c>
      <c r="F111" s="77">
        <f ca="1">MAX(Assumptions!F73,MIN(Assumptions!G73,NORMINV(RAND(),Assumptions!D73,Assumptions!E73)))</f>
        <v>2.5842631443849289E-2</v>
      </c>
      <c r="G111" s="101">
        <f ca="1">MAX(Assumptions!F74,MIN(Assumptions!G74,NORMINV(RAND(),Assumptions!D74,Assumptions!E74)))</f>
        <v>17.287902389679928</v>
      </c>
      <c r="H111" s="77">
        <f ca="1">MAX(Assumptions!F75,MIN(Assumptions!G75,NORMINV(RAND(),Assumptions!D75,Assumptions!E75)))</f>
        <v>0.57030405352091929</v>
      </c>
      <c r="I111" s="97">
        <f ca="1">'Historical Financials'!F7*(1+C111)</f>
        <v>1201.8862722045542</v>
      </c>
      <c r="J111" s="97">
        <f t="shared" ca="1" si="19"/>
        <v>1392.1844750518119</v>
      </c>
      <c r="K111" s="97">
        <f t="shared" ca="1" si="20"/>
        <v>1612.613154337969</v>
      </c>
      <c r="L111" s="97">
        <f t="shared" ca="1" si="21"/>
        <v>1867.9429573778809</v>
      </c>
      <c r="M111" s="97">
        <f t="shared" ca="1" si="22"/>
        <v>2163.6998821642756</v>
      </c>
      <c r="N111" s="54">
        <f>Assumptions!E59</f>
        <v>0.25</v>
      </c>
      <c r="O111" s="77">
        <f t="shared" ca="1" si="23"/>
        <v>0.2557997359780968</v>
      </c>
      <c r="P111" s="77">
        <f t="shared" ca="1" si="24"/>
        <v>0.2615994719561936</v>
      </c>
      <c r="Q111" s="77">
        <f t="shared" ca="1" si="25"/>
        <v>0.26739920793429039</v>
      </c>
      <c r="R111" s="77">
        <f t="shared" ca="1" si="26"/>
        <v>0.27319894391238719</v>
      </c>
      <c r="S111" s="97">
        <f t="shared" ca="1" si="27"/>
        <v>171.36015322735105</v>
      </c>
      <c r="T111" s="97">
        <f t="shared" ca="1" si="28"/>
        <v>203.09691972402575</v>
      </c>
      <c r="U111" s="97">
        <f t="shared" ca="1" si="29"/>
        <v>240.58775493548194</v>
      </c>
      <c r="V111" s="97">
        <f t="shared" ca="1" si="30"/>
        <v>284.8591569625151</v>
      </c>
      <c r="W111" s="97">
        <f t="shared" ca="1" si="31"/>
        <v>337.11843024409291</v>
      </c>
      <c r="X111" s="97">
        <f t="shared" ca="1" si="32"/>
        <v>930.24382895215729</v>
      </c>
      <c r="Y111" s="97">
        <f t="shared" ca="1" si="33"/>
        <v>5251.3494131720709</v>
      </c>
      <c r="Z111" s="97">
        <f t="shared" ca="1" si="34"/>
        <v>10219.233897849581</v>
      </c>
      <c r="AA111" s="97">
        <f ca="1">Assumptions!D40*Y111+(1-Assumptions!D40)*Z111</f>
        <v>7486.8974312769496</v>
      </c>
      <c r="AB111" s="97">
        <f t="shared" ca="1" si="35"/>
        <v>4828.2413007027262</v>
      </c>
      <c r="AC111" s="97">
        <f t="shared" ca="1" si="36"/>
        <v>5758.4851296548832</v>
      </c>
      <c r="AD111" s="97">
        <f ca="1">AC111+Assumptions!D47-Assumptions!D48-Assumptions!D49</f>
        <v>6898.9851296548832</v>
      </c>
      <c r="AE111" s="73">
        <f ca="1">AD111/Assumptions!D46</f>
        <v>148.36527160548135</v>
      </c>
      <c r="AF111" s="77">
        <f ca="1">AE111/Assumptions!D45-1</f>
        <v>0.471877694498823</v>
      </c>
    </row>
    <row r="112" spans="2:32" x14ac:dyDescent="0.2">
      <c r="B112" s="130">
        <v>101</v>
      </c>
      <c r="C112" s="77">
        <f ca="1">MAX(Assumptions!F70,MIN(Assumptions!G70,NORMINV(RAND(),Assumptions!D70,Assumptions!E70)))</f>
        <v>0.15637820537326344</v>
      </c>
      <c r="D112" s="77">
        <f ca="1">MAX(Assumptions!F71,MIN(Assumptions!G71,NORMINV(RAND(),Assumptions!D71,Assumptions!E71)))</f>
        <v>0.28510525069939507</v>
      </c>
      <c r="E112" s="77">
        <f ca="1">MAX(Assumptions!F72,MIN(Assumptions!G72,NORMINV(RAND(),Assumptions!D72,Assumptions!E72)))</f>
        <v>9.697788900207216E-2</v>
      </c>
      <c r="F112" s="77">
        <f ca="1">MAX(Assumptions!F73,MIN(Assumptions!G73,NORMINV(RAND(),Assumptions!D73,Assumptions!E73)))</f>
        <v>2.9122660873841834E-2</v>
      </c>
      <c r="G112" s="101">
        <f ca="1">MAX(Assumptions!F74,MIN(Assumptions!G74,NORMINV(RAND(),Assumptions!D74,Assumptions!E74)))</f>
        <v>13.918426289802493</v>
      </c>
      <c r="H112" s="77">
        <f ca="1">MAX(Assumptions!F75,MIN(Assumptions!G75,NORMINV(RAND(),Assumptions!D75,Assumptions!E75)))</f>
        <v>0.59397737911415305</v>
      </c>
      <c r="I112" s="97">
        <f ca="1">'Historical Financials'!F7*(1+C112)</f>
        <v>1199.8580258952979</v>
      </c>
      <c r="J112" s="97">
        <f t="shared" ca="1" si="19"/>
        <v>1387.4896706875113</v>
      </c>
      <c r="K112" s="97">
        <f t="shared" ca="1" si="20"/>
        <v>1604.4628153635645</v>
      </c>
      <c r="L112" s="97">
        <f t="shared" ca="1" si="21"/>
        <v>1855.3658310182523</v>
      </c>
      <c r="M112" s="97">
        <f t="shared" ca="1" si="22"/>
        <v>2145.50460998376</v>
      </c>
      <c r="N112" s="54">
        <f>Assumptions!E59</f>
        <v>0.25</v>
      </c>
      <c r="O112" s="77">
        <f t="shared" ca="1" si="23"/>
        <v>0.2587763126748488</v>
      </c>
      <c r="P112" s="77">
        <f t="shared" ca="1" si="24"/>
        <v>0.26755262534969754</v>
      </c>
      <c r="Q112" s="77">
        <f t="shared" ca="1" si="25"/>
        <v>0.27632893802454628</v>
      </c>
      <c r="R112" s="77">
        <f t="shared" ca="1" si="26"/>
        <v>0.28510525069939507</v>
      </c>
      <c r="S112" s="97">
        <f t="shared" ca="1" si="27"/>
        <v>178.17213138259265</v>
      </c>
      <c r="T112" s="97">
        <f t="shared" ca="1" si="28"/>
        <v>213.2672577309755</v>
      </c>
      <c r="U112" s="97">
        <f t="shared" ca="1" si="29"/>
        <v>254.981563030704</v>
      </c>
      <c r="V112" s="97">
        <f t="shared" ca="1" si="30"/>
        <v>304.52701669030091</v>
      </c>
      <c r="W112" s="97">
        <f t="shared" ca="1" si="31"/>
        <v>363.33277297104814</v>
      </c>
      <c r="X112" s="97">
        <f t="shared" ca="1" si="32"/>
        <v>971.82983067953774</v>
      </c>
      <c r="Y112" s="97">
        <f t="shared" ca="1" si="33"/>
        <v>5510.4669222543544</v>
      </c>
      <c r="Z112" s="97">
        <f t="shared" ca="1" si="34"/>
        <v>8513.8266154327703</v>
      </c>
      <c r="AA112" s="97">
        <f ca="1">Assumptions!D40*Y112+(1-Assumptions!D40)*Z112</f>
        <v>6861.978784184641</v>
      </c>
      <c r="AB112" s="97">
        <f t="shared" ca="1" si="35"/>
        <v>4319.7638075691702</v>
      </c>
      <c r="AC112" s="97">
        <f t="shared" ca="1" si="36"/>
        <v>5291.593638248708</v>
      </c>
      <c r="AD112" s="97">
        <f ca="1">AC112+Assumptions!D47-Assumptions!D48-Assumptions!D49</f>
        <v>6432.093638248708</v>
      </c>
      <c r="AE112" s="73">
        <f ca="1">AD112/Assumptions!D46</f>
        <v>138.32459437093996</v>
      </c>
      <c r="AF112" s="77">
        <f ca="1">AE112/Assumptions!D45-1</f>
        <v>0.37226780129900749</v>
      </c>
    </row>
    <row r="113" spans="2:32" x14ac:dyDescent="0.2">
      <c r="B113" s="130">
        <v>102</v>
      </c>
      <c r="C113" s="77">
        <f ca="1">MAX(Assumptions!F70,MIN(Assumptions!G70,NORMINV(RAND(),Assumptions!D70,Assumptions!E70)))</f>
        <v>8.9916303800414821E-2</v>
      </c>
      <c r="D113" s="77">
        <f ca="1">MAX(Assumptions!F71,MIN(Assumptions!G71,NORMINV(RAND(),Assumptions!D71,Assumptions!E71)))</f>
        <v>0.3771432220359261</v>
      </c>
      <c r="E113" s="77">
        <f ca="1">MAX(Assumptions!F72,MIN(Assumptions!G72,NORMINV(RAND(),Assumptions!D72,Assumptions!E72)))</f>
        <v>0.12026138119278722</v>
      </c>
      <c r="F113" s="77">
        <f ca="1">MAX(Assumptions!F73,MIN(Assumptions!G73,NORMINV(RAND(),Assumptions!D73,Assumptions!E73)))</f>
        <v>2.832110207920676E-2</v>
      </c>
      <c r="G113" s="101">
        <f ca="1">MAX(Assumptions!F74,MIN(Assumptions!G74,NORMINV(RAND(),Assumptions!D74,Assumptions!E74)))</f>
        <v>13.371678170301703</v>
      </c>
      <c r="H113" s="77">
        <f ca="1">MAX(Assumptions!F75,MIN(Assumptions!G75,NORMINV(RAND(),Assumptions!D75,Assumptions!E75)))</f>
        <v>0.65136028881062547</v>
      </c>
      <c r="I113" s="97">
        <f ca="1">'Historical Financials'!F7*(1+C113)</f>
        <v>1130.8971568233103</v>
      </c>
      <c r="J113" s="97">
        <f t="shared" ca="1" si="19"/>
        <v>1232.5832491432602</v>
      </c>
      <c r="K113" s="97">
        <f t="shared" ca="1" si="20"/>
        <v>1343.4125790325279</v>
      </c>
      <c r="L113" s="97">
        <f t="shared" ca="1" si="21"/>
        <v>1464.2072726181152</v>
      </c>
      <c r="M113" s="97">
        <f t="shared" ca="1" si="22"/>
        <v>1595.8633785696222</v>
      </c>
      <c r="N113" s="54">
        <f>Assumptions!E59</f>
        <v>0.25</v>
      </c>
      <c r="O113" s="77">
        <f t="shared" ca="1" si="23"/>
        <v>0.28178580550898152</v>
      </c>
      <c r="P113" s="77">
        <f t="shared" ca="1" si="24"/>
        <v>0.31357161101796305</v>
      </c>
      <c r="Q113" s="77">
        <f t="shared" ca="1" si="25"/>
        <v>0.34535741652694457</v>
      </c>
      <c r="R113" s="77">
        <f t="shared" ca="1" si="26"/>
        <v>0.3771432220359261</v>
      </c>
      <c r="S113" s="97">
        <f t="shared" ca="1" si="27"/>
        <v>184.15537467088666</v>
      </c>
      <c r="T113" s="97">
        <f t="shared" ca="1" si="28"/>
        <v>226.23336299751264</v>
      </c>
      <c r="U113" s="97">
        <f t="shared" ca="1" si="29"/>
        <v>274.38946022155932</v>
      </c>
      <c r="V113" s="97">
        <f t="shared" ca="1" si="30"/>
        <v>329.37651043331505</v>
      </c>
      <c r="W113" s="97">
        <f t="shared" ca="1" si="31"/>
        <v>392.03360248292586</v>
      </c>
      <c r="X113" s="97">
        <f t="shared" ca="1" si="32"/>
        <v>971.14254133031466</v>
      </c>
      <c r="Y113" s="97">
        <f t="shared" ca="1" si="33"/>
        <v>4384.7640016330643</v>
      </c>
      <c r="Z113" s="97">
        <f t="shared" ca="1" si="34"/>
        <v>8047.9993244871594</v>
      </c>
      <c r="AA113" s="97">
        <f ca="1">Assumptions!D40*Y113+(1-Assumptions!D40)*Z113</f>
        <v>6033.2198969174069</v>
      </c>
      <c r="AB113" s="97">
        <f t="shared" ca="1" si="35"/>
        <v>3419.4190803188299</v>
      </c>
      <c r="AC113" s="97">
        <f t="shared" ca="1" si="36"/>
        <v>4390.5616216491444</v>
      </c>
      <c r="AD113" s="97">
        <f ca="1">AC113+Assumptions!D47-Assumptions!D48-Assumptions!D49</f>
        <v>5531.0616216491444</v>
      </c>
      <c r="AE113" s="73">
        <f ca="1">AD113/Assumptions!D46</f>
        <v>118.94756175589558</v>
      </c>
      <c r="AF113" s="77">
        <f ca="1">AE113/Assumptions!D45-1</f>
        <v>0.18003533487991641</v>
      </c>
    </row>
    <row r="114" spans="2:32" x14ac:dyDescent="0.2">
      <c r="B114" s="130">
        <v>103</v>
      </c>
      <c r="C114" s="77">
        <f ca="1">MAX(Assumptions!F70,MIN(Assumptions!G70,NORMINV(RAND(),Assumptions!D70,Assumptions!E70)))</f>
        <v>0.13263329931649695</v>
      </c>
      <c r="D114" s="77">
        <f ca="1">MAX(Assumptions!F71,MIN(Assumptions!G71,NORMINV(RAND(),Assumptions!D71,Assumptions!E71)))</f>
        <v>0.28013187741509726</v>
      </c>
      <c r="E114" s="77">
        <f ca="1">MAX(Assumptions!F72,MIN(Assumptions!G72,NORMINV(RAND(),Assumptions!D72,Assumptions!E72)))</f>
        <v>8.7850005133930403E-2</v>
      </c>
      <c r="F114" s="77">
        <f ca="1">MAX(Assumptions!F73,MIN(Assumptions!G73,NORMINV(RAND(),Assumptions!D73,Assumptions!E73)))</f>
        <v>3.5658789898222215E-2</v>
      </c>
      <c r="G114" s="101">
        <f ca="1">MAX(Assumptions!F74,MIN(Assumptions!G74,NORMINV(RAND(),Assumptions!D74,Assumptions!E74)))</f>
        <v>14.978059326306152</v>
      </c>
      <c r="H114" s="77">
        <f ca="1">MAX(Assumptions!F75,MIN(Assumptions!G75,NORMINV(RAND(),Assumptions!D75,Assumptions!E75)))</f>
        <v>0.53426310793836396</v>
      </c>
      <c r="I114" s="97">
        <f ca="1">'Historical Financials'!F7*(1+C114)</f>
        <v>1175.2203113707972</v>
      </c>
      <c r="J114" s="97">
        <f t="shared" ca="1" si="19"/>
        <v>1331.0936586916669</v>
      </c>
      <c r="K114" s="97">
        <f t="shared" ca="1" si="20"/>
        <v>1507.6410023432097</v>
      </c>
      <c r="L114" s="97">
        <f t="shared" ca="1" si="21"/>
        <v>1707.6044026688201</v>
      </c>
      <c r="M114" s="97">
        <f t="shared" ca="1" si="22"/>
        <v>1934.0896085221616</v>
      </c>
      <c r="N114" s="54">
        <f>Assumptions!E59</f>
        <v>0.25</v>
      </c>
      <c r="O114" s="77">
        <f t="shared" ca="1" si="23"/>
        <v>0.25753296935377434</v>
      </c>
      <c r="P114" s="77">
        <f t="shared" ca="1" si="24"/>
        <v>0.26506593870754863</v>
      </c>
      <c r="Q114" s="77">
        <f t="shared" ca="1" si="25"/>
        <v>0.27259890806132292</v>
      </c>
      <c r="R114" s="77">
        <f t="shared" ca="1" si="26"/>
        <v>0.28013187741509726</v>
      </c>
      <c r="S114" s="97">
        <f t="shared" ca="1" si="27"/>
        <v>156.96921401631349</v>
      </c>
      <c r="T114" s="97">
        <f t="shared" ca="1" si="28"/>
        <v>183.14566182085034</v>
      </c>
      <c r="U114" s="97">
        <f t="shared" ca="1" si="29"/>
        <v>213.50450851550784</v>
      </c>
      <c r="V114" s="97">
        <f t="shared" ca="1" si="30"/>
        <v>248.69471943591546</v>
      </c>
      <c r="W114" s="97">
        <f t="shared" ca="1" si="31"/>
        <v>289.46383368969333</v>
      </c>
      <c r="X114" s="97">
        <f t="shared" ca="1" si="32"/>
        <v>832.47373987463902</v>
      </c>
      <c r="Y114" s="97">
        <f t="shared" ca="1" si="33"/>
        <v>5743.9889522492012</v>
      </c>
      <c r="Z114" s="97">
        <f t="shared" ca="1" si="34"/>
        <v>8115.1148364981764</v>
      </c>
      <c r="AA114" s="97">
        <f ca="1">Assumptions!D40*Y114+(1-Assumptions!D40)*Z114</f>
        <v>6810.99560016124</v>
      </c>
      <c r="AB114" s="97">
        <f t="shared" ca="1" si="35"/>
        <v>4470.5968636793432</v>
      </c>
      <c r="AC114" s="97">
        <f t="shared" ca="1" si="36"/>
        <v>5303.0706035539824</v>
      </c>
      <c r="AD114" s="97">
        <f ca="1">AC114+Assumptions!D47-Assumptions!D48-Assumptions!D49</f>
        <v>6443.5706035539824</v>
      </c>
      <c r="AE114" s="73">
        <f ca="1">AD114/Assumptions!D46</f>
        <v>138.57141082911789</v>
      </c>
      <c r="AF114" s="77">
        <f ca="1">AE114/Assumptions!D45-1</f>
        <v>0.37471637727299512</v>
      </c>
    </row>
    <row r="115" spans="2:32" x14ac:dyDescent="0.2">
      <c r="B115" s="130">
        <v>104</v>
      </c>
      <c r="C115" s="77">
        <f ca="1">MAX(Assumptions!F70,MIN(Assumptions!G70,NORMINV(RAND(),Assumptions!D70,Assumptions!E70)))</f>
        <v>0.16252124957547065</v>
      </c>
      <c r="D115" s="77">
        <f ca="1">MAX(Assumptions!F71,MIN(Assumptions!G71,NORMINV(RAND(),Assumptions!D71,Assumptions!E71)))</f>
        <v>0.32369018733700772</v>
      </c>
      <c r="E115" s="77">
        <f ca="1">MAX(Assumptions!F72,MIN(Assumptions!G72,NORMINV(RAND(),Assumptions!D72,Assumptions!E72)))</f>
        <v>8.6287550670243976E-2</v>
      </c>
      <c r="F115" s="77">
        <f ca="1">MAX(Assumptions!F73,MIN(Assumptions!G73,NORMINV(RAND(),Assumptions!D73,Assumptions!E73)))</f>
        <v>4.117641683133786E-2</v>
      </c>
      <c r="G115" s="101">
        <f ca="1">MAX(Assumptions!F74,MIN(Assumptions!G74,NORMINV(RAND(),Assumptions!D74,Assumptions!E74)))</f>
        <v>15.806838749205866</v>
      </c>
      <c r="H115" s="77">
        <f ca="1">MAX(Assumptions!F75,MIN(Assumptions!G75,NORMINV(RAND(),Assumptions!D75,Assumptions!E75)))</f>
        <v>0.68610872416020952</v>
      </c>
      <c r="I115" s="97">
        <f ca="1">'Historical Financials'!F7*(1+C115)</f>
        <v>1206.2320485595083</v>
      </c>
      <c r="J115" s="97">
        <f t="shared" ca="1" si="19"/>
        <v>1402.2703883693794</v>
      </c>
      <c r="K115" s="97">
        <f t="shared" ca="1" si="20"/>
        <v>1630.1691241298515</v>
      </c>
      <c r="L115" s="97">
        <f t="shared" ca="1" si="21"/>
        <v>1895.1062472027854</v>
      </c>
      <c r="M115" s="97">
        <f t="shared" ca="1" si="22"/>
        <v>2203.1012825764628</v>
      </c>
      <c r="N115" s="54">
        <f>Assumptions!E59</f>
        <v>0.25</v>
      </c>
      <c r="O115" s="77">
        <f t="shared" ca="1" si="23"/>
        <v>0.26842254683425193</v>
      </c>
      <c r="P115" s="77">
        <f t="shared" ca="1" si="24"/>
        <v>0.28684509366850386</v>
      </c>
      <c r="Q115" s="77">
        <f t="shared" ca="1" si="25"/>
        <v>0.30526764050275579</v>
      </c>
      <c r="R115" s="77">
        <f t="shared" ca="1" si="26"/>
        <v>0.32369018733700772</v>
      </c>
      <c r="S115" s="97">
        <f t="shared" ca="1" si="27"/>
        <v>206.90158296958003</v>
      </c>
      <c r="T115" s="97">
        <f t="shared" ca="1" si="28"/>
        <v>258.25200233293663</v>
      </c>
      <c r="U115" s="97">
        <f t="shared" ca="1" si="29"/>
        <v>320.82856643438106</v>
      </c>
      <c r="V115" s="97">
        <f t="shared" ca="1" si="30"/>
        <v>396.9239227491621</v>
      </c>
      <c r="W115" s="97">
        <f t="shared" ca="1" si="31"/>
        <v>489.27940869898316</v>
      </c>
      <c r="X115" s="97">
        <f t="shared" ca="1" si="32"/>
        <v>1268.1314730158842</v>
      </c>
      <c r="Y115" s="97">
        <f t="shared" ca="1" si="33"/>
        <v>11292.692916958078</v>
      </c>
      <c r="Z115" s="97">
        <f t="shared" ca="1" si="34"/>
        <v>11272.208681033628</v>
      </c>
      <c r="AA115" s="97">
        <f ca="1">Assumptions!D40*Y115+(1-Assumptions!D40)*Z115</f>
        <v>11283.475010792075</v>
      </c>
      <c r="AB115" s="97">
        <f t="shared" ca="1" si="35"/>
        <v>7459.6570143255367</v>
      </c>
      <c r="AC115" s="97">
        <f t="shared" ca="1" si="36"/>
        <v>8727.7884873414205</v>
      </c>
      <c r="AD115" s="97">
        <f ca="1">AC115+Assumptions!D47-Assumptions!D48-Assumptions!D49</f>
        <v>9868.2884873414205</v>
      </c>
      <c r="AE115" s="73">
        <f ca="1">AD115/Assumptions!D46</f>
        <v>212.22125779228861</v>
      </c>
      <c r="AF115" s="77">
        <f ca="1">AE115/Assumptions!D45-1</f>
        <v>1.1053696209552442</v>
      </c>
    </row>
    <row r="116" spans="2:32" x14ac:dyDescent="0.2">
      <c r="B116" s="130">
        <v>105</v>
      </c>
      <c r="C116" s="77">
        <f ca="1">MAX(Assumptions!F70,MIN(Assumptions!G70,NORMINV(RAND(),Assumptions!D70,Assumptions!E70)))</f>
        <v>0.16318035786909141</v>
      </c>
      <c r="D116" s="77">
        <f ca="1">MAX(Assumptions!F71,MIN(Assumptions!G71,NORMINV(RAND(),Assumptions!D71,Assumptions!E71)))</f>
        <v>0.32587816582986023</v>
      </c>
      <c r="E116" s="77">
        <f ca="1">MAX(Assumptions!F72,MIN(Assumptions!G72,NORMINV(RAND(),Assumptions!D72,Assumptions!E72)))</f>
        <v>7.7652014273439998E-2</v>
      </c>
      <c r="F116" s="77">
        <f ca="1">MAX(Assumptions!F73,MIN(Assumptions!G73,NORMINV(RAND(),Assumptions!D73,Assumptions!E73)))</f>
        <v>3.2735956116018185E-2</v>
      </c>
      <c r="G116" s="101">
        <f ca="1">MAX(Assumptions!F74,MIN(Assumptions!G74,NORMINV(RAND(),Assumptions!D74,Assumptions!E74)))</f>
        <v>19.056741006437043</v>
      </c>
      <c r="H116" s="77">
        <f ca="1">MAX(Assumptions!F75,MIN(Assumptions!G75,NORMINV(RAND(),Assumptions!D75,Assumptions!E75)))</f>
        <v>0.64570659008538278</v>
      </c>
      <c r="I116" s="97">
        <f ca="1">'Historical Financials'!F7*(1+C116)</f>
        <v>1206.915939324969</v>
      </c>
      <c r="J116" s="97">
        <f t="shared" ca="1" si="19"/>
        <v>1403.8609142219279</v>
      </c>
      <c r="K116" s="97">
        <f t="shared" ca="1" si="20"/>
        <v>1632.9434406030919</v>
      </c>
      <c r="L116" s="97">
        <f t="shared" ca="1" si="21"/>
        <v>1899.4077356206897</v>
      </c>
      <c r="M116" s="97">
        <f t="shared" ca="1" si="22"/>
        <v>2209.353769658594</v>
      </c>
      <c r="N116" s="54">
        <f>Assumptions!E59</f>
        <v>0.25</v>
      </c>
      <c r="O116" s="77">
        <f t="shared" ca="1" si="23"/>
        <v>0.26896954145746504</v>
      </c>
      <c r="P116" s="77">
        <f t="shared" ca="1" si="24"/>
        <v>0.28793908291493009</v>
      </c>
      <c r="Q116" s="77">
        <f t="shared" ca="1" si="25"/>
        <v>0.30690862437239519</v>
      </c>
      <c r="R116" s="77">
        <f t="shared" ca="1" si="26"/>
        <v>0.32587816582986023</v>
      </c>
      <c r="S116" s="97">
        <f t="shared" ca="1" si="27"/>
        <v>194.82839392530562</v>
      </c>
      <c r="T116" s="97">
        <f t="shared" ca="1" si="28"/>
        <v>243.81611347476641</v>
      </c>
      <c r="U116" s="97">
        <f t="shared" ca="1" si="29"/>
        <v>303.60364304313072</v>
      </c>
      <c r="V116" s="97">
        <f t="shared" ca="1" si="30"/>
        <v>376.41117972922376</v>
      </c>
      <c r="W116" s="97">
        <f t="shared" ca="1" si="31"/>
        <v>464.89593024960902</v>
      </c>
      <c r="X116" s="97">
        <f t="shared" ca="1" si="32"/>
        <v>1232.2786162772809</v>
      </c>
      <c r="Y116" s="97">
        <f t="shared" ca="1" si="33"/>
        <v>10689.155787849177</v>
      </c>
      <c r="Z116" s="97">
        <f t="shared" ca="1" si="34"/>
        <v>13720.47532694676</v>
      </c>
      <c r="AA116" s="97">
        <f ca="1">Assumptions!D40*Y116+(1-Assumptions!D40)*Z116</f>
        <v>12053.249580443089</v>
      </c>
      <c r="AB116" s="97">
        <f t="shared" ca="1" si="35"/>
        <v>8292.99539699054</v>
      </c>
      <c r="AC116" s="97">
        <f t="shared" ca="1" si="36"/>
        <v>9525.2740132678209</v>
      </c>
      <c r="AD116" s="97">
        <f ca="1">AC116+Assumptions!D47-Assumptions!D48-Assumptions!D49</f>
        <v>10665.774013267821</v>
      </c>
      <c r="AE116" s="73">
        <f ca="1">AD116/Assumptions!D46</f>
        <v>229.37148415629721</v>
      </c>
      <c r="AF116" s="77">
        <f ca="1">AE116/Assumptions!D45-1</f>
        <v>1.2755107555188214</v>
      </c>
    </row>
    <row r="117" spans="2:32" x14ac:dyDescent="0.2">
      <c r="B117" s="130">
        <v>106</v>
      </c>
      <c r="C117" s="77">
        <f ca="1">MAX(Assumptions!F70,MIN(Assumptions!G70,NORMINV(RAND(),Assumptions!D70,Assumptions!E70)))</f>
        <v>0.13560515517042682</v>
      </c>
      <c r="D117" s="77">
        <f ca="1">MAX(Assumptions!F71,MIN(Assumptions!G71,NORMINV(RAND(),Assumptions!D71,Assumptions!E71)))</f>
        <v>0.27333554016281142</v>
      </c>
      <c r="E117" s="77">
        <f ca="1">MAX(Assumptions!F72,MIN(Assumptions!G72,NORMINV(RAND(),Assumptions!D72,Assumptions!E72)))</f>
        <v>0.11024165872190446</v>
      </c>
      <c r="F117" s="77">
        <f ca="1">MAX(Assumptions!F73,MIN(Assumptions!G73,NORMINV(RAND(),Assumptions!D73,Assumptions!E73)))</f>
        <v>3.353466364047869E-2</v>
      </c>
      <c r="G117" s="101">
        <f ca="1">MAX(Assumptions!F74,MIN(Assumptions!G74,NORMINV(RAND(),Assumptions!D74,Assumptions!E74)))</f>
        <v>13.770203590026696</v>
      </c>
      <c r="H117" s="77">
        <f ca="1">MAX(Assumptions!F75,MIN(Assumptions!G75,NORMINV(RAND(),Assumptions!D75,Assumptions!E75)))</f>
        <v>0.58379187099406638</v>
      </c>
      <c r="I117" s="97">
        <f ca="1">'Historical Financials'!F7*(1+C117)</f>
        <v>1178.3039090048346</v>
      </c>
      <c r="J117" s="97">
        <f t="shared" ca="1" si="19"/>
        <v>1338.0879934233556</v>
      </c>
      <c r="K117" s="97">
        <f t="shared" ca="1" si="20"/>
        <v>1519.5396234032146</v>
      </c>
      <c r="L117" s="97">
        <f t="shared" ca="1" si="21"/>
        <v>1725.5970298224192</v>
      </c>
      <c r="M117" s="97">
        <f t="shared" ca="1" si="22"/>
        <v>1959.5968828131158</v>
      </c>
      <c r="N117" s="54">
        <f>Assumptions!E59</f>
        <v>0.25</v>
      </c>
      <c r="O117" s="77">
        <f t="shared" ca="1" si="23"/>
        <v>0.25583388504070287</v>
      </c>
      <c r="P117" s="77">
        <f t="shared" ca="1" si="24"/>
        <v>0.26166777008140574</v>
      </c>
      <c r="Q117" s="77">
        <f t="shared" ca="1" si="25"/>
        <v>0.26750165512210855</v>
      </c>
      <c r="R117" s="77">
        <f t="shared" ca="1" si="26"/>
        <v>0.27333554016281142</v>
      </c>
      <c r="S117" s="97">
        <f t="shared" ca="1" si="27"/>
        <v>171.97106090938863</v>
      </c>
      <c r="T117" s="97">
        <f t="shared" ca="1" si="28"/>
        <v>199.84844949379695</v>
      </c>
      <c r="U117" s="97">
        <f t="shared" ca="1" si="29"/>
        <v>232.12413904689953</v>
      </c>
      <c r="V117" s="97">
        <f t="shared" ca="1" si="30"/>
        <v>269.47836358400474</v>
      </c>
      <c r="W117" s="97">
        <f t="shared" ca="1" si="31"/>
        <v>312.69496430621444</v>
      </c>
      <c r="X117" s="97">
        <f t="shared" ca="1" si="32"/>
        <v>849.3690216569413</v>
      </c>
      <c r="Y117" s="97">
        <f t="shared" ca="1" si="33"/>
        <v>4213.1892197475954</v>
      </c>
      <c r="Z117" s="97">
        <f t="shared" ca="1" si="34"/>
        <v>7375.6993442556313</v>
      </c>
      <c r="AA117" s="97">
        <f ca="1">Assumptions!D40*Y117+(1-Assumptions!D40)*Z117</f>
        <v>5636.3187757762116</v>
      </c>
      <c r="AB117" s="97">
        <f t="shared" ca="1" si="35"/>
        <v>3341.2421603090797</v>
      </c>
      <c r="AC117" s="97">
        <f t="shared" ca="1" si="36"/>
        <v>4190.6111819660209</v>
      </c>
      <c r="AD117" s="97">
        <f ca="1">AC117+Assumptions!D47-Assumptions!D48-Assumptions!D49</f>
        <v>5331.1111819660209</v>
      </c>
      <c r="AE117" s="73">
        <f ca="1">AD117/Assumptions!D46</f>
        <v>114.64755230034453</v>
      </c>
      <c r="AF117" s="77">
        <f ca="1">AE117/Assumptions!D45-1</f>
        <v>0.13737651091611647</v>
      </c>
    </row>
    <row r="118" spans="2:32" x14ac:dyDescent="0.2">
      <c r="B118" s="130">
        <v>107</v>
      </c>
      <c r="C118" s="77">
        <f ca="1">MAX(Assumptions!F70,MIN(Assumptions!G70,NORMINV(RAND(),Assumptions!D70,Assumptions!E70)))</f>
        <v>0.14543563384512301</v>
      </c>
      <c r="D118" s="77">
        <f ca="1">MAX(Assumptions!F71,MIN(Assumptions!G71,NORMINV(RAND(),Assumptions!D71,Assumptions!E71)))</f>
        <v>0.34931418438205486</v>
      </c>
      <c r="E118" s="77">
        <f ca="1">MAX(Assumptions!F72,MIN(Assumptions!G72,NORMINV(RAND(),Assumptions!D72,Assumptions!E72)))</f>
        <v>0.11069412866360658</v>
      </c>
      <c r="F118" s="77">
        <f ca="1">MAX(Assumptions!F73,MIN(Assumptions!G73,NORMINV(RAND(),Assumptions!D73,Assumptions!E73)))</f>
        <v>3.1221942398387652E-2</v>
      </c>
      <c r="G118" s="101">
        <f ca="1">MAX(Assumptions!F74,MIN(Assumptions!G74,NORMINV(RAND(),Assumptions!D74,Assumptions!E74)))</f>
        <v>20.145727098820345</v>
      </c>
      <c r="H118" s="77">
        <f ca="1">MAX(Assumptions!F75,MIN(Assumptions!G75,NORMINV(RAND(),Assumptions!D75,Assumptions!E75)))</f>
        <v>0.48467168291687113</v>
      </c>
      <c r="I118" s="97">
        <f ca="1">'Historical Financials'!F7*(1+C118)</f>
        <v>1188.5040136776995</v>
      </c>
      <c r="J118" s="97">
        <f t="shared" ca="1" si="19"/>
        <v>1361.3548482343886</v>
      </c>
      <c r="K118" s="97">
        <f t="shared" ca="1" si="20"/>
        <v>1559.3443534754881</v>
      </c>
      <c r="L118" s="97">
        <f t="shared" ca="1" si="21"/>
        <v>1786.1285879060092</v>
      </c>
      <c r="M118" s="97">
        <f t="shared" ca="1" si="22"/>
        <v>2045.8953312170142</v>
      </c>
      <c r="N118" s="54">
        <f>Assumptions!E59</f>
        <v>0.25</v>
      </c>
      <c r="O118" s="77">
        <f t="shared" ca="1" si="23"/>
        <v>0.27482854609551371</v>
      </c>
      <c r="P118" s="77">
        <f t="shared" ca="1" si="24"/>
        <v>0.29965709219102743</v>
      </c>
      <c r="Q118" s="77">
        <f t="shared" ca="1" si="25"/>
        <v>0.32448563828654114</v>
      </c>
      <c r="R118" s="77">
        <f t="shared" ca="1" si="26"/>
        <v>0.34931418438205486</v>
      </c>
      <c r="S118" s="97">
        <f t="shared" ca="1" si="27"/>
        <v>144.00856011565665</v>
      </c>
      <c r="T118" s="97">
        <f t="shared" ca="1" si="28"/>
        <v>181.33466294308244</v>
      </c>
      <c r="U118" s="97">
        <f t="shared" ca="1" si="29"/>
        <v>226.4718561611314</v>
      </c>
      <c r="V118" s="97">
        <f t="shared" ca="1" si="30"/>
        <v>280.90265758921811</v>
      </c>
      <c r="W118" s="97">
        <f t="shared" ca="1" si="31"/>
        <v>346.3755904215875</v>
      </c>
      <c r="X118" s="97">
        <f t="shared" ca="1" si="32"/>
        <v>831.42443918993615</v>
      </c>
      <c r="Y118" s="97">
        <f t="shared" ca="1" si="33"/>
        <v>4494.5297963982448</v>
      </c>
      <c r="Z118" s="97">
        <f t="shared" ca="1" si="34"/>
        <v>14397.350545282232</v>
      </c>
      <c r="AA118" s="97">
        <f ca="1">Assumptions!D40*Y118+(1-Assumptions!D40)*Z118</f>
        <v>8950.7991333960381</v>
      </c>
      <c r="AB118" s="97">
        <f t="shared" ca="1" si="35"/>
        <v>5295.286111423311</v>
      </c>
      <c r="AC118" s="97">
        <f t="shared" ca="1" si="36"/>
        <v>6126.7105506132475</v>
      </c>
      <c r="AD118" s="97">
        <f ca="1">AC118+Assumptions!D47-Assumptions!D48-Assumptions!D49</f>
        <v>7267.2105506132475</v>
      </c>
      <c r="AE118" s="73">
        <f ca="1">AD118/Assumptions!D46</f>
        <v>156.2840978626505</v>
      </c>
      <c r="AF118" s="77">
        <f ca="1">AE118/Assumptions!D45-1</f>
        <v>0.55043747879613592</v>
      </c>
    </row>
    <row r="119" spans="2:32" x14ac:dyDescent="0.2">
      <c r="B119" s="130">
        <v>108</v>
      </c>
      <c r="C119" s="77">
        <f ca="1">MAX(Assumptions!F70,MIN(Assumptions!G70,NORMINV(RAND(),Assumptions!D70,Assumptions!E70)))</f>
        <v>0.12822393571774654</v>
      </c>
      <c r="D119" s="77">
        <f ca="1">MAX(Assumptions!F71,MIN(Assumptions!G71,NORMINV(RAND(),Assumptions!D71,Assumptions!E71)))</f>
        <v>0.31585489060388844</v>
      </c>
      <c r="E119" s="77">
        <f ca="1">MAX(Assumptions!F72,MIN(Assumptions!G72,NORMINV(RAND(),Assumptions!D72,Assumptions!E72)))</f>
        <v>6.8063015092344109E-2</v>
      </c>
      <c r="F119" s="77">
        <f ca="1">MAX(Assumptions!F73,MIN(Assumptions!G73,NORMINV(RAND(),Assumptions!D73,Assumptions!E73)))</f>
        <v>3.2334128076026362E-2</v>
      </c>
      <c r="G119" s="101">
        <f ca="1">MAX(Assumptions!F74,MIN(Assumptions!G74,NORMINV(RAND(),Assumptions!D74,Assumptions!E74)))</f>
        <v>13.653712623745678</v>
      </c>
      <c r="H119" s="77">
        <f ca="1">MAX(Assumptions!F75,MIN(Assumptions!G75,NORMINV(RAND(),Assumptions!D75,Assumptions!E75)))</f>
        <v>0.52821535209093051</v>
      </c>
      <c r="I119" s="97">
        <f ca="1">'Historical Financials'!F7*(1+C119)</f>
        <v>1170.6451557007338</v>
      </c>
      <c r="J119" s="97">
        <f t="shared" ca="1" si="19"/>
        <v>1320.7498848935961</v>
      </c>
      <c r="K119" s="97">
        <f t="shared" ca="1" si="20"/>
        <v>1490.1016332334138</v>
      </c>
      <c r="L119" s="97">
        <f t="shared" ca="1" si="21"/>
        <v>1681.1683292660443</v>
      </c>
      <c r="M119" s="97">
        <f t="shared" ca="1" si="22"/>
        <v>1896.734349048565</v>
      </c>
      <c r="N119" s="54">
        <f>Assumptions!E59</f>
        <v>0.25</v>
      </c>
      <c r="O119" s="77">
        <f t="shared" ca="1" si="23"/>
        <v>0.26646372265097212</v>
      </c>
      <c r="P119" s="77">
        <f t="shared" ca="1" si="24"/>
        <v>0.28292744530194425</v>
      </c>
      <c r="Q119" s="77">
        <f t="shared" ca="1" si="25"/>
        <v>0.29939116795291632</v>
      </c>
      <c r="R119" s="77">
        <f t="shared" ca="1" si="26"/>
        <v>0.31585489060388844</v>
      </c>
      <c r="S119" s="97">
        <f t="shared" ca="1" si="27"/>
        <v>154.58818577300133</v>
      </c>
      <c r="T119" s="97">
        <f t="shared" ca="1" si="28"/>
        <v>185.89584885555408</v>
      </c>
      <c r="U119" s="97">
        <f t="shared" ca="1" si="29"/>
        <v>222.69065274639465</v>
      </c>
      <c r="V119" s="97">
        <f t="shared" ca="1" si="30"/>
        <v>265.86502191271387</v>
      </c>
      <c r="W119" s="97">
        <f t="shared" ca="1" si="31"/>
        <v>316.45002502225856</v>
      </c>
      <c r="X119" s="97">
        <f t="shared" ca="1" si="32"/>
        <v>922.44810235192381</v>
      </c>
      <c r="Y119" s="97">
        <f t="shared" ca="1" si="33"/>
        <v>9143.3623586368903</v>
      </c>
      <c r="Z119" s="97">
        <f t="shared" ca="1" si="34"/>
        <v>8179.8412036446261</v>
      </c>
      <c r="AA119" s="97">
        <f ca="1">Assumptions!D40*Y119+(1-Assumptions!D40)*Z119</f>
        <v>8709.7778388903716</v>
      </c>
      <c r="AB119" s="97">
        <f t="shared" ca="1" si="35"/>
        <v>6266.4661018574125</v>
      </c>
      <c r="AC119" s="97">
        <f t="shared" ca="1" si="36"/>
        <v>7188.9142042093363</v>
      </c>
      <c r="AD119" s="97">
        <f ca="1">AC119+Assumptions!D47-Assumptions!D48-Assumptions!D49</f>
        <v>8329.4142042093372</v>
      </c>
      <c r="AE119" s="73">
        <f ca="1">AD119/Assumptions!D46</f>
        <v>179.12718718729758</v>
      </c>
      <c r="AF119" s="77">
        <f ca="1">AE119/Assumptions!D45-1</f>
        <v>0.77705542844541253</v>
      </c>
    </row>
    <row r="120" spans="2:32" x14ac:dyDescent="0.2">
      <c r="B120" s="130">
        <v>109</v>
      </c>
      <c r="C120" s="77">
        <f ca="1">MAX(Assumptions!F70,MIN(Assumptions!G70,NORMINV(RAND(),Assumptions!D70,Assumptions!E70)))</f>
        <v>0.12854555748440583</v>
      </c>
      <c r="D120" s="77">
        <f ca="1">MAX(Assumptions!F71,MIN(Assumptions!G71,NORMINV(RAND(),Assumptions!D71,Assumptions!E71)))</f>
        <v>0.24608790065211983</v>
      </c>
      <c r="E120" s="77">
        <f ca="1">MAX(Assumptions!F72,MIN(Assumptions!G72,NORMINV(RAND(),Assumptions!D72,Assumptions!E72)))</f>
        <v>8.3641252501739191E-2</v>
      </c>
      <c r="F120" s="77">
        <f ca="1">MAX(Assumptions!F73,MIN(Assumptions!G73,NORMINV(RAND(),Assumptions!D73,Assumptions!E73)))</f>
        <v>3.4540056508146962E-2</v>
      </c>
      <c r="G120" s="101">
        <f ca="1">MAX(Assumptions!F74,MIN(Assumptions!G74,NORMINV(RAND(),Assumptions!D74,Assumptions!E74)))</f>
        <v>18.599131530691032</v>
      </c>
      <c r="H120" s="77">
        <f ca="1">MAX(Assumptions!F75,MIN(Assumptions!G75,NORMINV(RAND(),Assumptions!D75,Assumptions!E75)))</f>
        <v>0.70404894902920057</v>
      </c>
      <c r="I120" s="97">
        <f ca="1">'Historical Financials'!F7*(1+C120)</f>
        <v>1170.9788704458194</v>
      </c>
      <c r="J120" s="97">
        <f t="shared" ca="1" si="19"/>
        <v>1321.5030021497371</v>
      </c>
      <c r="K120" s="97">
        <f t="shared" ca="1" si="20"/>
        <v>1491.3763422783911</v>
      </c>
      <c r="L120" s="97">
        <f t="shared" ca="1" si="21"/>
        <v>1683.086145615621</v>
      </c>
      <c r="M120" s="97">
        <f t="shared" ca="1" si="22"/>
        <v>1899.4393924980609</v>
      </c>
      <c r="N120" s="54">
        <f>Assumptions!E59</f>
        <v>0.25</v>
      </c>
      <c r="O120" s="77">
        <f t="shared" ca="1" si="23"/>
        <v>0.24902197516302996</v>
      </c>
      <c r="P120" s="77">
        <f t="shared" ca="1" si="24"/>
        <v>0.24804395032605991</v>
      </c>
      <c r="Q120" s="77">
        <f t="shared" ca="1" si="25"/>
        <v>0.24706592548908987</v>
      </c>
      <c r="R120" s="77">
        <f t="shared" ca="1" si="26"/>
        <v>0.24608790065211983</v>
      </c>
      <c r="S120" s="97">
        <f t="shared" ca="1" si="27"/>
        <v>206.10661076819488</v>
      </c>
      <c r="T120" s="97">
        <f t="shared" ca="1" si="28"/>
        <v>231.69074290402065</v>
      </c>
      <c r="U120" s="97">
        <f t="shared" ca="1" si="29"/>
        <v>260.44663063215972</v>
      </c>
      <c r="V120" s="97">
        <f t="shared" ca="1" si="30"/>
        <v>292.76695294927299</v>
      </c>
      <c r="W120" s="97">
        <f t="shared" ca="1" si="31"/>
        <v>329.09293316945389</v>
      </c>
      <c r="X120" s="97">
        <f t="shared" ca="1" si="32"/>
        <v>1024.7286904673012</v>
      </c>
      <c r="Y120" s="97">
        <f t="shared" ca="1" si="33"/>
        <v>6933.8396914402892</v>
      </c>
      <c r="Z120" s="97">
        <f t="shared" ca="1" si="34"/>
        <v>8693.7744290073842</v>
      </c>
      <c r="AA120" s="97">
        <f ca="1">Assumptions!D40*Y120+(1-Assumptions!D40)*Z120</f>
        <v>7725.8103233454822</v>
      </c>
      <c r="AB120" s="97">
        <f t="shared" ca="1" si="35"/>
        <v>5170.3077438997734</v>
      </c>
      <c r="AC120" s="97">
        <f t="shared" ca="1" si="36"/>
        <v>6195.0364343670744</v>
      </c>
      <c r="AD120" s="97">
        <f ca="1">AC120+Assumptions!D47-Assumptions!D48-Assumptions!D49</f>
        <v>7335.5364343670744</v>
      </c>
      <c r="AE120" s="73">
        <f ca="1">AD120/Assumptions!D46</f>
        <v>157.7534717068188</v>
      </c>
      <c r="AF120" s="77">
        <f ca="1">AE120/Assumptions!D45-1</f>
        <v>0.56501460026605965</v>
      </c>
    </row>
    <row r="121" spans="2:32" x14ac:dyDescent="0.2">
      <c r="B121" s="130">
        <v>110</v>
      </c>
      <c r="C121" s="77">
        <f ca="1">MAX(Assumptions!F70,MIN(Assumptions!G70,NORMINV(RAND(),Assumptions!D70,Assumptions!E70)))</f>
        <v>0.12581029160610394</v>
      </c>
      <c r="D121" s="77">
        <f ca="1">MAX(Assumptions!F71,MIN(Assumptions!G71,NORMINV(RAND(),Assumptions!D71,Assumptions!E71)))</f>
        <v>0.30240544197815472</v>
      </c>
      <c r="E121" s="77">
        <f ca="1">MAX(Assumptions!F72,MIN(Assumptions!G72,NORMINV(RAND(),Assumptions!D72,Assumptions!E72)))</f>
        <v>9.3744378104648779E-2</v>
      </c>
      <c r="F121" s="77">
        <f ca="1">MAX(Assumptions!F73,MIN(Assumptions!G73,NORMINV(RAND(),Assumptions!D73,Assumptions!E73)))</f>
        <v>4.3377685657227313E-2</v>
      </c>
      <c r="G121" s="101">
        <f ca="1">MAX(Assumptions!F74,MIN(Assumptions!G74,NORMINV(RAND(),Assumptions!D74,Assumptions!E74)))</f>
        <v>11.808208278030115</v>
      </c>
      <c r="H121" s="77">
        <f ca="1">MAX(Assumptions!F75,MIN(Assumptions!G75,NORMINV(RAND(),Assumptions!D75,Assumptions!E75)))</f>
        <v>0.62489654578163534</v>
      </c>
      <c r="I121" s="97">
        <f ca="1">'Historical Financials'!F7*(1+C121)</f>
        <v>1168.1407585704933</v>
      </c>
      <c r="J121" s="97">
        <f t="shared" ca="1" si="19"/>
        <v>1315.1048880432224</v>
      </c>
      <c r="K121" s="97">
        <f t="shared" ca="1" si="20"/>
        <v>1480.5586175005528</v>
      </c>
      <c r="L121" s="97">
        <f t="shared" ca="1" si="21"/>
        <v>1666.8281289082274</v>
      </c>
      <c r="M121" s="97">
        <f t="shared" ca="1" si="22"/>
        <v>1876.5322618634282</v>
      </c>
      <c r="N121" s="54">
        <f>Assumptions!E59</f>
        <v>0.25</v>
      </c>
      <c r="O121" s="77">
        <f t="shared" ca="1" si="23"/>
        <v>0.26310136049453869</v>
      </c>
      <c r="P121" s="77">
        <f t="shared" ca="1" si="24"/>
        <v>0.27620272098907739</v>
      </c>
      <c r="Q121" s="77">
        <f t="shared" ca="1" si="25"/>
        <v>0.28930408148361603</v>
      </c>
      <c r="R121" s="77">
        <f t="shared" ca="1" si="26"/>
        <v>0.30240544197815472</v>
      </c>
      <c r="S121" s="97">
        <f t="shared" ca="1" si="27"/>
        <v>182.49178125436012</v>
      </c>
      <c r="T121" s="97">
        <f t="shared" ca="1" si="28"/>
        <v>216.21788250483687</v>
      </c>
      <c r="U121" s="97">
        <f t="shared" ca="1" si="29"/>
        <v>255.5416432306171</v>
      </c>
      <c r="V121" s="97">
        <f t="shared" ca="1" si="30"/>
        <v>301.33772530364377</v>
      </c>
      <c r="W121" s="97">
        <f t="shared" ca="1" si="31"/>
        <v>354.61227248749907</v>
      </c>
      <c r="X121" s="97">
        <f t="shared" ca="1" si="32"/>
        <v>980.02063614856365</v>
      </c>
      <c r="Y121" s="97">
        <f t="shared" ca="1" si="33"/>
        <v>7346.0160712339721</v>
      </c>
      <c r="Z121" s="97">
        <f t="shared" ca="1" si="34"/>
        <v>6700.8460836350741</v>
      </c>
      <c r="AA121" s="97">
        <f ca="1">Assumptions!D40*Y121+(1-Assumptions!D40)*Z121</f>
        <v>7055.6895768144677</v>
      </c>
      <c r="AB121" s="97">
        <f t="shared" ca="1" si="35"/>
        <v>4507.7549249782533</v>
      </c>
      <c r="AC121" s="97">
        <f t="shared" ca="1" si="36"/>
        <v>5487.7755611268167</v>
      </c>
      <c r="AD121" s="97">
        <f ca="1">AC121+Assumptions!D47-Assumptions!D48-Assumptions!D49</f>
        <v>6628.2755611268167</v>
      </c>
      <c r="AE121" s="73">
        <f ca="1">AD121/Assumptions!D46</f>
        <v>142.54356045434014</v>
      </c>
      <c r="AF121" s="77">
        <f ca="1">AE121/Assumptions!D45-1</f>
        <v>0.41412262355496177</v>
      </c>
    </row>
    <row r="122" spans="2:32" x14ac:dyDescent="0.2">
      <c r="B122" s="130">
        <v>111</v>
      </c>
      <c r="C122" s="77">
        <f ca="1">MAX(Assumptions!F70,MIN(Assumptions!G70,NORMINV(RAND(),Assumptions!D70,Assumptions!E70)))</f>
        <v>0.14677512195782821</v>
      </c>
      <c r="D122" s="77">
        <f ca="1">MAX(Assumptions!F71,MIN(Assumptions!G71,NORMINV(RAND(),Assumptions!D71,Assumptions!E71)))</f>
        <v>0.32217388681985981</v>
      </c>
      <c r="E122" s="77">
        <f ca="1">MAX(Assumptions!F72,MIN(Assumptions!G72,NORMINV(RAND(),Assumptions!D72,Assumptions!E72)))</f>
        <v>8.1871019970545675E-2</v>
      </c>
      <c r="F122" s="77">
        <f ca="1">MAX(Assumptions!F73,MIN(Assumptions!G73,NORMINV(RAND(),Assumptions!D73,Assumptions!E73)))</f>
        <v>3.4317917940764789E-2</v>
      </c>
      <c r="G122" s="101">
        <f ca="1">MAX(Assumptions!F74,MIN(Assumptions!G74,NORMINV(RAND(),Assumptions!D74,Assumptions!E74)))</f>
        <v>13.583839425612179</v>
      </c>
      <c r="H122" s="77">
        <f ca="1">MAX(Assumptions!F75,MIN(Assumptions!G75,NORMINV(RAND(),Assumptions!D75,Assumptions!E75)))</f>
        <v>0.68900605801717274</v>
      </c>
      <c r="I122" s="97">
        <f ca="1">'Historical Financials'!F7*(1+C122)</f>
        <v>1189.8938665434423</v>
      </c>
      <c r="J122" s="97">
        <f t="shared" ca="1" si="19"/>
        <v>1364.5406839222278</v>
      </c>
      <c r="K122" s="97">
        <f t="shared" ca="1" si="20"/>
        <v>1564.8213092213309</v>
      </c>
      <c r="L122" s="97">
        <f t="shared" ca="1" si="21"/>
        <v>1794.4981477245001</v>
      </c>
      <c r="M122" s="97">
        <f t="shared" ca="1" si="22"/>
        <v>2057.8858322098604</v>
      </c>
      <c r="N122" s="54">
        <f>Assumptions!E59</f>
        <v>0.25</v>
      </c>
      <c r="O122" s="77">
        <f t="shared" ca="1" si="23"/>
        <v>0.26804347170496495</v>
      </c>
      <c r="P122" s="77">
        <f t="shared" ca="1" si="24"/>
        <v>0.28608694340992991</v>
      </c>
      <c r="Q122" s="77">
        <f t="shared" ca="1" si="25"/>
        <v>0.30413041511489486</v>
      </c>
      <c r="R122" s="77">
        <f t="shared" ca="1" si="26"/>
        <v>0.32217388681985981</v>
      </c>
      <c r="S122" s="97">
        <f t="shared" ca="1" si="27"/>
        <v>204.96102061147724</v>
      </c>
      <c r="T122" s="97">
        <f t="shared" ca="1" si="28"/>
        <v>252.00825285408897</v>
      </c>
      <c r="U122" s="97">
        <f t="shared" ca="1" si="29"/>
        <v>308.45074936028897</v>
      </c>
      <c r="V122" s="97">
        <f t="shared" ca="1" si="30"/>
        <v>376.03295671309633</v>
      </c>
      <c r="W122" s="97">
        <f t="shared" ca="1" si="31"/>
        <v>456.80900263473967</v>
      </c>
      <c r="X122" s="97">
        <f t="shared" ca="1" si="32"/>
        <v>1231.0560822835673</v>
      </c>
      <c r="Y122" s="97">
        <f t="shared" ca="1" si="33"/>
        <v>9935.9603545076752</v>
      </c>
      <c r="Z122" s="97">
        <f t="shared" ca="1" si="34"/>
        <v>9006.0458362612771</v>
      </c>
      <c r="AA122" s="97">
        <f ca="1">Assumptions!D40*Y122+(1-Assumptions!D40)*Z122</f>
        <v>9517.4988212967965</v>
      </c>
      <c r="AB122" s="97">
        <f t="shared" ca="1" si="35"/>
        <v>6421.6317036046839</v>
      </c>
      <c r="AC122" s="97">
        <f t="shared" ca="1" si="36"/>
        <v>7652.6877858882508</v>
      </c>
      <c r="AD122" s="97">
        <f ca="1">AC122+Assumptions!D47-Assumptions!D48-Assumptions!D49</f>
        <v>8793.1877858882508</v>
      </c>
      <c r="AE122" s="73">
        <f ca="1">AD122/Assumptions!D46</f>
        <v>189.10081259974734</v>
      </c>
      <c r="AF122" s="77">
        <f ca="1">AE122/Assumptions!D45-1</f>
        <v>0.87600012499749358</v>
      </c>
    </row>
    <row r="123" spans="2:32" x14ac:dyDescent="0.2">
      <c r="B123" s="130">
        <v>112</v>
      </c>
      <c r="C123" s="77">
        <f ca="1">MAX(Assumptions!F70,MIN(Assumptions!G70,NORMINV(RAND(),Assumptions!D70,Assumptions!E70)))</f>
        <v>0.17213119368281032</v>
      </c>
      <c r="D123" s="77">
        <f ca="1">MAX(Assumptions!F71,MIN(Assumptions!G71,NORMINV(RAND(),Assumptions!D71,Assumptions!E71)))</f>
        <v>0.35080645374674141</v>
      </c>
      <c r="E123" s="77">
        <f ca="1">MAX(Assumptions!F72,MIN(Assumptions!G72,NORMINV(RAND(),Assumptions!D72,Assumptions!E72)))</f>
        <v>8.6052002211366677E-2</v>
      </c>
      <c r="F123" s="77">
        <f ca="1">MAX(Assumptions!F73,MIN(Assumptions!G73,NORMINV(RAND(),Assumptions!D73,Assumptions!E73)))</f>
        <v>4.9229465469210171E-2</v>
      </c>
      <c r="G123" s="101">
        <f ca="1">MAX(Assumptions!F74,MIN(Assumptions!G74,NORMINV(RAND(),Assumptions!D74,Assumptions!E74)))</f>
        <v>15.85247073450757</v>
      </c>
      <c r="H123" s="77">
        <f ca="1">MAX(Assumptions!F75,MIN(Assumptions!G75,NORMINV(RAND(),Assumptions!D75,Assumptions!E75)))</f>
        <v>0.58940214183992257</v>
      </c>
      <c r="I123" s="97">
        <f ca="1">'Historical Financials'!F7*(1+C123)</f>
        <v>1216.2033265652838</v>
      </c>
      <c r="J123" s="97">
        <f t="shared" ca="1" si="19"/>
        <v>1425.5498569279707</v>
      </c>
      <c r="K123" s="97">
        <f t="shared" ca="1" si="20"/>
        <v>1670.9314554553416</v>
      </c>
      <c r="L123" s="97">
        <f t="shared" ca="1" si="21"/>
        <v>1958.5508814450252</v>
      </c>
      <c r="M123" s="97">
        <f t="shared" ca="1" si="22"/>
        <v>2295.6785825566776</v>
      </c>
      <c r="N123" s="54">
        <f>Assumptions!E59</f>
        <v>0.25</v>
      </c>
      <c r="O123" s="77">
        <f t="shared" ca="1" si="23"/>
        <v>0.27520161343668537</v>
      </c>
      <c r="P123" s="77">
        <f t="shared" ca="1" si="24"/>
        <v>0.30040322687337073</v>
      </c>
      <c r="Q123" s="77">
        <f t="shared" ca="1" si="25"/>
        <v>0.32560484031005604</v>
      </c>
      <c r="R123" s="77">
        <f t="shared" ca="1" si="26"/>
        <v>0.35080645374674141</v>
      </c>
      <c r="S123" s="97">
        <f t="shared" ca="1" si="27"/>
        <v>179.20821139760426</v>
      </c>
      <c r="T123" s="97">
        <f t="shared" ca="1" si="28"/>
        <v>231.23048829057629</v>
      </c>
      <c r="U123" s="97">
        <f t="shared" ca="1" si="29"/>
        <v>295.8522918335151</v>
      </c>
      <c r="V123" s="97">
        <f t="shared" ca="1" si="30"/>
        <v>375.86978941764897</v>
      </c>
      <c r="W123" s="97">
        <f t="shared" ca="1" si="31"/>
        <v>474.66845045797533</v>
      </c>
      <c r="X123" s="97">
        <f t="shared" ca="1" si="32"/>
        <v>1176.3199920045322</v>
      </c>
      <c r="Y123" s="97">
        <f t="shared" ca="1" si="33"/>
        <v>13525.307287668207</v>
      </c>
      <c r="Z123" s="97">
        <f t="shared" ca="1" si="34"/>
        <v>12766.610748969344</v>
      </c>
      <c r="AA123" s="97">
        <f ca="1">Assumptions!D40*Y123+(1-Assumptions!D40)*Z123</f>
        <v>13183.893845253719</v>
      </c>
      <c r="AB123" s="97">
        <f t="shared" ca="1" si="35"/>
        <v>8725.5054588719231</v>
      </c>
      <c r="AC123" s="97">
        <f t="shared" ca="1" si="36"/>
        <v>9901.8254508764549</v>
      </c>
      <c r="AD123" s="97">
        <f ca="1">AC123+Assumptions!D47-Assumptions!D48-Assumptions!D49</f>
        <v>11042.325450876455</v>
      </c>
      <c r="AE123" s="73">
        <f ca="1">AD123/Assumptions!D46</f>
        <v>237.46936453497753</v>
      </c>
      <c r="AF123" s="77">
        <f ca="1">AE123/Assumptions!D45-1</f>
        <v>1.3558468703866819</v>
      </c>
    </row>
    <row r="124" spans="2:32" x14ac:dyDescent="0.2">
      <c r="B124" s="130">
        <v>113</v>
      </c>
      <c r="C124" s="77">
        <f ca="1">MAX(Assumptions!F70,MIN(Assumptions!G70,NORMINV(RAND(),Assumptions!D70,Assumptions!E70)))</f>
        <v>0.15074526601305263</v>
      </c>
      <c r="D124" s="77">
        <f ca="1">MAX(Assumptions!F71,MIN(Assumptions!G71,NORMINV(RAND(),Assumptions!D71,Assumptions!E71)))</f>
        <v>0.29455283227235374</v>
      </c>
      <c r="E124" s="77">
        <f ca="1">MAX(Assumptions!F72,MIN(Assumptions!G72,NORMINV(RAND(),Assumptions!D72,Assumptions!E72)))</f>
        <v>9.0438616579824577E-2</v>
      </c>
      <c r="F124" s="77">
        <f ca="1">MAX(Assumptions!F73,MIN(Assumptions!G73,NORMINV(RAND(),Assumptions!D73,Assumptions!E73)))</f>
        <v>3.8018723614442897E-2</v>
      </c>
      <c r="G124" s="101">
        <f ca="1">MAX(Assumptions!F74,MIN(Assumptions!G74,NORMINV(RAND(),Assumptions!D74,Assumptions!E74)))</f>
        <v>15.272261189394193</v>
      </c>
      <c r="H124" s="77">
        <f ca="1">MAX(Assumptions!F75,MIN(Assumptions!G75,NORMINV(RAND(),Assumptions!D75,Assumptions!E75)))</f>
        <v>0.6281971541292688</v>
      </c>
      <c r="I124" s="97">
        <f ca="1">'Historical Financials'!F7*(1+C124)</f>
        <v>1194.0132880151432</v>
      </c>
      <c r="J124" s="97">
        <f t="shared" ca="1" si="19"/>
        <v>1374.0051387401056</v>
      </c>
      <c r="K124" s="97">
        <f t="shared" ca="1" si="20"/>
        <v>1581.1299088827841</v>
      </c>
      <c r="L124" s="97">
        <f t="shared" ca="1" si="21"/>
        <v>1819.4777575985131</v>
      </c>
      <c r="M124" s="97">
        <f t="shared" ca="1" si="22"/>
        <v>2093.7554161725334</v>
      </c>
      <c r="N124" s="54">
        <f>Assumptions!E59</f>
        <v>0.25</v>
      </c>
      <c r="O124" s="77">
        <f t="shared" ca="1" si="23"/>
        <v>0.26113820806808841</v>
      </c>
      <c r="P124" s="77">
        <f t="shared" ca="1" si="24"/>
        <v>0.27227641613617687</v>
      </c>
      <c r="Q124" s="77">
        <f t="shared" ca="1" si="25"/>
        <v>0.28341462420426533</v>
      </c>
      <c r="R124" s="77">
        <f t="shared" ca="1" si="26"/>
        <v>0.29455283227235374</v>
      </c>
      <c r="S124" s="97">
        <f t="shared" ca="1" si="27"/>
        <v>187.51893738091098</v>
      </c>
      <c r="T124" s="97">
        <f t="shared" ca="1" si="28"/>
        <v>225.40043053338724</v>
      </c>
      <c r="U124" s="97">
        <f t="shared" ca="1" si="29"/>
        <v>270.44162951998993</v>
      </c>
      <c r="V124" s="97">
        <f t="shared" ca="1" si="30"/>
        <v>323.94029368886515</v>
      </c>
      <c r="W124" s="97">
        <f t="shared" ca="1" si="31"/>
        <v>387.42274642092531</v>
      </c>
      <c r="X124" s="97">
        <f t="shared" ca="1" si="32"/>
        <v>1050.51827959568</v>
      </c>
      <c r="Y124" s="97">
        <f t="shared" ca="1" si="33"/>
        <v>7671.7452476416493</v>
      </c>
      <c r="Z124" s="97">
        <f t="shared" ca="1" si="34"/>
        <v>9418.7331718399619</v>
      </c>
      <c r="AA124" s="97">
        <f ca="1">Assumptions!D40*Y124+(1-Assumptions!D40)*Z124</f>
        <v>8457.8898135308882</v>
      </c>
      <c r="AB124" s="97">
        <f t="shared" ca="1" si="35"/>
        <v>5486.0013155803072</v>
      </c>
      <c r="AC124" s="97">
        <f t="shared" ca="1" si="36"/>
        <v>6536.519595175987</v>
      </c>
      <c r="AD124" s="97">
        <f ca="1">AC124+Assumptions!D47-Assumptions!D48-Assumptions!D49</f>
        <v>7677.019595175987</v>
      </c>
      <c r="AE124" s="73">
        <f ca="1">AD124/Assumptions!D46</f>
        <v>165.09719559518251</v>
      </c>
      <c r="AF124" s="77">
        <f ca="1">AE124/Assumptions!D45-1</f>
        <v>0.63786900392046153</v>
      </c>
    </row>
    <row r="125" spans="2:32" x14ac:dyDescent="0.2">
      <c r="B125" s="130">
        <v>114</v>
      </c>
      <c r="C125" s="77">
        <f ca="1">MAX(Assumptions!F70,MIN(Assumptions!G70,NORMINV(RAND(),Assumptions!D70,Assumptions!E70)))</f>
        <v>0.11700003361182303</v>
      </c>
      <c r="D125" s="77">
        <f ca="1">MAX(Assumptions!F71,MIN(Assumptions!G71,NORMINV(RAND(),Assumptions!D71,Assumptions!E71)))</f>
        <v>0.29138197087318912</v>
      </c>
      <c r="E125" s="77">
        <f ca="1">MAX(Assumptions!F72,MIN(Assumptions!G72,NORMINV(RAND(),Assumptions!D72,Assumptions!E72)))</f>
        <v>9.548279131584933E-2</v>
      </c>
      <c r="F125" s="77">
        <f ca="1">MAX(Assumptions!F73,MIN(Assumptions!G73,NORMINV(RAND(),Assumptions!D73,Assumptions!E73)))</f>
        <v>0.05</v>
      </c>
      <c r="G125" s="101">
        <f ca="1">MAX(Assumptions!F74,MIN(Assumptions!G74,NORMINV(RAND(),Assumptions!D74,Assumptions!E74)))</f>
        <v>18.065162896120469</v>
      </c>
      <c r="H125" s="77">
        <f ca="1">MAX(Assumptions!F75,MIN(Assumptions!G75,NORMINV(RAND(),Assumptions!D75,Assumptions!E75)))</f>
        <v>0.68296302916613638</v>
      </c>
      <c r="I125" s="97">
        <f ca="1">'Historical Financials'!F7*(1+C125)</f>
        <v>1158.9992348756275</v>
      </c>
      <c r="J125" s="97">
        <f t="shared" ca="1" si="19"/>
        <v>1294.6021843121532</v>
      </c>
      <c r="K125" s="97">
        <f t="shared" ca="1" si="20"/>
        <v>1446.0706833906147</v>
      </c>
      <c r="L125" s="97">
        <f t="shared" ca="1" si="21"/>
        <v>1615.2610019523886</v>
      </c>
      <c r="M125" s="97">
        <f t="shared" ca="1" si="22"/>
        <v>1804.2465934726852</v>
      </c>
      <c r="N125" s="54">
        <f>Assumptions!E59</f>
        <v>0.25</v>
      </c>
      <c r="O125" s="77">
        <f t="shared" ca="1" si="23"/>
        <v>0.26034549271829727</v>
      </c>
      <c r="P125" s="77">
        <f t="shared" ca="1" si="24"/>
        <v>0.27069098543659453</v>
      </c>
      <c r="Q125" s="77">
        <f t="shared" ca="1" si="25"/>
        <v>0.28103647815489186</v>
      </c>
      <c r="R125" s="77">
        <f t="shared" ca="1" si="26"/>
        <v>0.29138197087318912</v>
      </c>
      <c r="S125" s="97">
        <f t="shared" ca="1" si="27"/>
        <v>197.88840706297324</v>
      </c>
      <c r="T125" s="97">
        <f t="shared" ca="1" si="28"/>
        <v>230.18848435197555</v>
      </c>
      <c r="U125" s="97">
        <f t="shared" ca="1" si="29"/>
        <v>267.33788593722278</v>
      </c>
      <c r="V125" s="97">
        <f t="shared" ca="1" si="30"/>
        <v>310.029198017971</v>
      </c>
      <c r="W125" s="97">
        <f t="shared" ca="1" si="31"/>
        <v>359.0506895722279</v>
      </c>
      <c r="X125" s="97">
        <f t="shared" ca="1" si="32"/>
        <v>1018.6459683381693</v>
      </c>
      <c r="Y125" s="97">
        <f t="shared" ca="1" si="33"/>
        <v>8288.9201199809722</v>
      </c>
      <c r="Z125" s="97">
        <f t="shared" ca="1" si="34"/>
        <v>9497.306469145391</v>
      </c>
      <c r="AA125" s="97">
        <f ca="1">Assumptions!D40*Y125+(1-Assumptions!D40)*Z125</f>
        <v>8832.6939771049601</v>
      </c>
      <c r="AB125" s="97">
        <f t="shared" ca="1" si="35"/>
        <v>5598.4188222726716</v>
      </c>
      <c r="AC125" s="97">
        <f t="shared" ca="1" si="36"/>
        <v>6617.0647906108406</v>
      </c>
      <c r="AD125" s="97">
        <f ca="1">AC125+Assumptions!D47-Assumptions!D48-Assumptions!D49</f>
        <v>7757.5647906108406</v>
      </c>
      <c r="AE125" s="73">
        <f ca="1">AD125/Assumptions!D46</f>
        <v>166.82935033571701</v>
      </c>
      <c r="AF125" s="77">
        <f ca="1">AE125/Assumptions!D45-1</f>
        <v>0.65505307872735141</v>
      </c>
    </row>
    <row r="126" spans="2:32" x14ac:dyDescent="0.2">
      <c r="B126" s="130">
        <v>115</v>
      </c>
      <c r="C126" s="77">
        <f ca="1">MAX(Assumptions!F70,MIN(Assumptions!G70,NORMINV(RAND(),Assumptions!D70,Assumptions!E70)))</f>
        <v>0.16744989389771811</v>
      </c>
      <c r="D126" s="77">
        <f ca="1">MAX(Assumptions!F71,MIN(Assumptions!G71,NORMINV(RAND(),Assumptions!D71,Assumptions!E71)))</f>
        <v>0.21968394801352042</v>
      </c>
      <c r="E126" s="77">
        <f ca="1">MAX(Assumptions!F72,MIN(Assumptions!G72,NORMINV(RAND(),Assumptions!D72,Assumptions!E72)))</f>
        <v>9.4575507974473963E-2</v>
      </c>
      <c r="F126" s="77">
        <f ca="1">MAX(Assumptions!F73,MIN(Assumptions!G73,NORMINV(RAND(),Assumptions!D73,Assumptions!E73)))</f>
        <v>2.3590652314629115E-2</v>
      </c>
      <c r="G126" s="101">
        <f ca="1">MAX(Assumptions!F74,MIN(Assumptions!G74,NORMINV(RAND(),Assumptions!D74,Assumptions!E74)))</f>
        <v>22.580323796401025</v>
      </c>
      <c r="H126" s="77">
        <f ca="1">MAX(Assumptions!F75,MIN(Assumptions!G75,NORMINV(RAND(),Assumptions!D75,Assumptions!E75)))</f>
        <v>0.5624125397548192</v>
      </c>
      <c r="I126" s="97">
        <f ca="1">'Historical Financials'!F7*(1+C126)</f>
        <v>1211.3460099082722</v>
      </c>
      <c r="J126" s="97">
        <f t="shared" ca="1" si="19"/>
        <v>1414.1857707408365</v>
      </c>
      <c r="K126" s="97">
        <f t="shared" ca="1" si="20"/>
        <v>1650.9910280030522</v>
      </c>
      <c r="L126" s="97">
        <f t="shared" ca="1" si="21"/>
        <v>1927.4493004682477</v>
      </c>
      <c r="M126" s="97">
        <f t="shared" ca="1" si="22"/>
        <v>2250.2004813248864</v>
      </c>
      <c r="N126" s="54">
        <f>Assumptions!E59</f>
        <v>0.25</v>
      </c>
      <c r="O126" s="77">
        <f t="shared" ca="1" si="23"/>
        <v>0.24242098700338011</v>
      </c>
      <c r="P126" s="77">
        <f t="shared" ca="1" si="24"/>
        <v>0.23484197400676021</v>
      </c>
      <c r="Q126" s="77">
        <f t="shared" ca="1" si="25"/>
        <v>0.22726296101014032</v>
      </c>
      <c r="R126" s="77">
        <f t="shared" ca="1" si="26"/>
        <v>0.21968394801352042</v>
      </c>
      <c r="S126" s="97">
        <f t="shared" ca="1" si="27"/>
        <v>170.31904648859444</v>
      </c>
      <c r="T126" s="97">
        <f t="shared" ca="1" si="28"/>
        <v>192.81094072330723</v>
      </c>
      <c r="U126" s="97">
        <f t="shared" ca="1" si="29"/>
        <v>218.05971028658436</v>
      </c>
      <c r="V126" s="97">
        <f t="shared" ca="1" si="30"/>
        <v>246.35797141553547</v>
      </c>
      <c r="W126" s="97">
        <f t="shared" ca="1" si="31"/>
        <v>278.01903614827808</v>
      </c>
      <c r="X126" s="97">
        <f t="shared" ca="1" si="32"/>
        <v>831.38769379860321</v>
      </c>
      <c r="Y126" s="97">
        <f t="shared" ca="1" si="33"/>
        <v>4008.9915506848329</v>
      </c>
      <c r="Z126" s="97">
        <f t="shared" ca="1" si="34"/>
        <v>11162.197522352892</v>
      </c>
      <c r="AA126" s="97">
        <f ca="1">Assumptions!D40*Y126+(1-Assumptions!D40)*Z126</f>
        <v>7227.9342379354584</v>
      </c>
      <c r="AB126" s="97">
        <f t="shared" ca="1" si="35"/>
        <v>4600.2937201585646</v>
      </c>
      <c r="AC126" s="97">
        <f t="shared" ca="1" si="36"/>
        <v>5431.6814139571679</v>
      </c>
      <c r="AD126" s="97">
        <f ca="1">AC126+Assumptions!D47-Assumptions!D48-Assumptions!D49</f>
        <v>6572.1814139571679</v>
      </c>
      <c r="AE126" s="73">
        <f ca="1">AD126/Assumptions!D46</f>
        <v>141.33723470875631</v>
      </c>
      <c r="AF126" s="77">
        <f ca="1">AE126/Assumptions!D45-1</f>
        <v>0.40215510623766182</v>
      </c>
    </row>
    <row r="127" spans="2:32" x14ac:dyDescent="0.2">
      <c r="B127" s="130">
        <v>116</v>
      </c>
      <c r="C127" s="77">
        <f ca="1">MAX(Assumptions!F70,MIN(Assumptions!G70,NORMINV(RAND(),Assumptions!D70,Assumptions!E70)))</f>
        <v>0.17605075265854667</v>
      </c>
      <c r="D127" s="77">
        <f ca="1">MAX(Assumptions!F71,MIN(Assumptions!G71,NORMINV(RAND(),Assumptions!D71,Assumptions!E71)))</f>
        <v>0.26729062071408027</v>
      </c>
      <c r="E127" s="77">
        <f ca="1">MAX(Assumptions!F72,MIN(Assumptions!G72,NORMINV(RAND(),Assumptions!D72,Assumptions!E72)))</f>
        <v>6.3817584850174289E-2</v>
      </c>
      <c r="F127" s="77">
        <f ca="1">MAX(Assumptions!F73,MIN(Assumptions!G73,NORMINV(RAND(),Assumptions!D73,Assumptions!E73)))</f>
        <v>4.0564209099539998E-2</v>
      </c>
      <c r="G127" s="101">
        <f ca="1">MAX(Assumptions!F74,MIN(Assumptions!G74,NORMINV(RAND(),Assumptions!D74,Assumptions!E74)))</f>
        <v>14.124379608543594</v>
      </c>
      <c r="H127" s="77">
        <f ca="1">MAX(Assumptions!F75,MIN(Assumptions!G75,NORMINV(RAND(),Assumptions!D75,Assumptions!E75)))</f>
        <v>0.57416806476141569</v>
      </c>
      <c r="I127" s="97">
        <f ca="1">'Historical Financials'!F7*(1+C127)</f>
        <v>1220.2702609585078</v>
      </c>
      <c r="J127" s="97">
        <f t="shared" ca="1" si="19"/>
        <v>1435.0997588470943</v>
      </c>
      <c r="K127" s="97">
        <f t="shared" ca="1" si="20"/>
        <v>1687.750151532224</v>
      </c>
      <c r="L127" s="97">
        <f t="shared" ca="1" si="21"/>
        <v>1984.8798360090482</v>
      </c>
      <c r="M127" s="97">
        <f t="shared" ca="1" si="22"/>
        <v>2334.3194250752135</v>
      </c>
      <c r="N127" s="54">
        <f>Assumptions!E59</f>
        <v>0.25</v>
      </c>
      <c r="O127" s="77">
        <f t="shared" ca="1" si="23"/>
        <v>0.25432265517852004</v>
      </c>
      <c r="P127" s="77">
        <f t="shared" ca="1" si="24"/>
        <v>0.25864531035704014</v>
      </c>
      <c r="Q127" s="77">
        <f t="shared" ca="1" si="25"/>
        <v>0.26296796553556023</v>
      </c>
      <c r="R127" s="77">
        <f t="shared" ca="1" si="26"/>
        <v>0.26729062071408027</v>
      </c>
      <c r="S127" s="97">
        <f t="shared" ca="1" si="27"/>
        <v>175.16005355511354</v>
      </c>
      <c r="T127" s="97">
        <f t="shared" ca="1" si="28"/>
        <v>209.55893076515503</v>
      </c>
      <c r="U127" s="97">
        <f t="shared" ca="1" si="29"/>
        <v>250.64081692885094</v>
      </c>
      <c r="V127" s="97">
        <f t="shared" ca="1" si="30"/>
        <v>299.69265531603332</v>
      </c>
      <c r="W127" s="97">
        <f t="shared" ca="1" si="31"/>
        <v>358.24739156501113</v>
      </c>
      <c r="X127" s="97">
        <f t="shared" ca="1" si="32"/>
        <v>1054.9380197066891</v>
      </c>
      <c r="Y127" s="97">
        <f t="shared" ca="1" si="33"/>
        <v>16031.195541819367</v>
      </c>
      <c r="Z127" s="97">
        <f t="shared" ca="1" si="34"/>
        <v>8812.7892559426273</v>
      </c>
      <c r="AA127" s="97">
        <f ca="1">Assumptions!D40*Y127+(1-Assumptions!D40)*Z127</f>
        <v>12782.912713174834</v>
      </c>
      <c r="AB127" s="97">
        <f t="shared" ca="1" si="35"/>
        <v>9381.9691130699503</v>
      </c>
      <c r="AC127" s="97">
        <f t="shared" ca="1" si="36"/>
        <v>10436.90713277664</v>
      </c>
      <c r="AD127" s="97">
        <f ca="1">AC127+Assumptions!D47-Assumptions!D48-Assumptions!D49</f>
        <v>11577.40713277664</v>
      </c>
      <c r="AE127" s="73">
        <f ca="1">AD127/Assumptions!D46</f>
        <v>248.97649747906752</v>
      </c>
      <c r="AF127" s="77">
        <f ca="1">AE127/Assumptions!D45-1</f>
        <v>1.4700049353082094</v>
      </c>
    </row>
    <row r="128" spans="2:32" x14ac:dyDescent="0.2">
      <c r="B128" s="130">
        <v>117</v>
      </c>
      <c r="C128" s="77">
        <f ca="1">MAX(Assumptions!F70,MIN(Assumptions!G70,NORMINV(RAND(),Assumptions!D70,Assumptions!E70)))</f>
        <v>0.13554809811517385</v>
      </c>
      <c r="D128" s="77">
        <f ca="1">MAX(Assumptions!F71,MIN(Assumptions!G71,NORMINV(RAND(),Assumptions!D71,Assumptions!E71)))</f>
        <v>0.28689319600036911</v>
      </c>
      <c r="E128" s="77">
        <f ca="1">MAX(Assumptions!F72,MIN(Assumptions!G72,NORMINV(RAND(),Assumptions!D72,Assumptions!E72)))</f>
        <v>0.10308981145937174</v>
      </c>
      <c r="F128" s="77">
        <f ca="1">MAX(Assumptions!F73,MIN(Assumptions!G73,NORMINV(RAND(),Assumptions!D73,Assumptions!E73)))</f>
        <v>3.0552918212459038E-2</v>
      </c>
      <c r="G128" s="101">
        <f ca="1">MAX(Assumptions!F74,MIN(Assumptions!G74,NORMINV(RAND(),Assumptions!D74,Assumptions!E74)))</f>
        <v>14.988565737703365</v>
      </c>
      <c r="H128" s="77">
        <f ca="1">MAX(Assumptions!F75,MIN(Assumptions!G75,NORMINV(RAND(),Assumptions!D75,Assumptions!E75)))</f>
        <v>0.57859997609230129</v>
      </c>
      <c r="I128" s="97">
        <f ca="1">'Historical Financials'!F7*(1+C128)</f>
        <v>1178.2447066043042</v>
      </c>
      <c r="J128" s="97">
        <f t="shared" ca="1" si="19"/>
        <v>1337.9535356987885</v>
      </c>
      <c r="K128" s="97">
        <f t="shared" ca="1" si="20"/>
        <v>1519.3105928292316</v>
      </c>
      <c r="L128" s="97">
        <f t="shared" ca="1" si="21"/>
        <v>1725.2502541334711</v>
      </c>
      <c r="M128" s="97">
        <f t="shared" ca="1" si="22"/>
        <v>1959.1046448539832</v>
      </c>
      <c r="N128" s="54">
        <f>Assumptions!E59</f>
        <v>0.25</v>
      </c>
      <c r="O128" s="77">
        <f t="shared" ca="1" si="23"/>
        <v>0.25922329900009228</v>
      </c>
      <c r="P128" s="77">
        <f t="shared" ca="1" si="24"/>
        <v>0.26844659800018456</v>
      </c>
      <c r="Q128" s="77">
        <f t="shared" ca="1" si="25"/>
        <v>0.27766989700027683</v>
      </c>
      <c r="R128" s="77">
        <f t="shared" ca="1" si="26"/>
        <v>0.28689319600036911</v>
      </c>
      <c r="S128" s="97">
        <f t="shared" ca="1" si="27"/>
        <v>170.43308976803274</v>
      </c>
      <c r="T128" s="97">
        <f t="shared" ca="1" si="28"/>
        <v>200.67509455787055</v>
      </c>
      <c r="U128" s="97">
        <f t="shared" ca="1" si="29"/>
        <v>235.98417575660176</v>
      </c>
      <c r="V128" s="97">
        <f t="shared" ca="1" si="30"/>
        <v>277.1783534741711</v>
      </c>
      <c r="W128" s="97">
        <f t="shared" ca="1" si="31"/>
        <v>325.20431111215129</v>
      </c>
      <c r="X128" s="97">
        <f t="shared" ca="1" si="32"/>
        <v>881.55563983429829</v>
      </c>
      <c r="Y128" s="97">
        <f t="shared" ca="1" si="33"/>
        <v>4620.2730339042209</v>
      </c>
      <c r="Z128" s="97">
        <f t="shared" ca="1" si="34"/>
        <v>8424.380222427515</v>
      </c>
      <c r="AA128" s="97">
        <f ca="1">Assumptions!D40*Y128+(1-Assumptions!D40)*Z128</f>
        <v>6332.1212687397028</v>
      </c>
      <c r="AB128" s="97">
        <f t="shared" ca="1" si="35"/>
        <v>3876.991573436007</v>
      </c>
      <c r="AC128" s="97">
        <f t="shared" ca="1" si="36"/>
        <v>4758.5472132703053</v>
      </c>
      <c r="AD128" s="97">
        <f ca="1">AC128+Assumptions!D47-Assumptions!D48-Assumptions!D49</f>
        <v>5899.0472132703053</v>
      </c>
      <c r="AE128" s="73">
        <f ca="1">AD128/Assumptions!D46</f>
        <v>126.86123039290979</v>
      </c>
      <c r="AF128" s="77">
        <f ca="1">AE128/Assumptions!D45-1</f>
        <v>0.258543952310613</v>
      </c>
    </row>
    <row r="129" spans="2:32" x14ac:dyDescent="0.2">
      <c r="B129" s="130">
        <v>118</v>
      </c>
      <c r="C129" s="77">
        <f ca="1">MAX(Assumptions!F70,MIN(Assumptions!G70,NORMINV(RAND(),Assumptions!D70,Assumptions!E70)))</f>
        <v>0.13572322895240199</v>
      </c>
      <c r="D129" s="77">
        <f ca="1">MAX(Assumptions!F71,MIN(Assumptions!G71,NORMINV(RAND(),Assumptions!D71,Assumptions!E71)))</f>
        <v>0.21599907777752275</v>
      </c>
      <c r="E129" s="77">
        <f ca="1">MAX(Assumptions!F72,MIN(Assumptions!G72,NORMINV(RAND(),Assumptions!D72,Assumptions!E72)))</f>
        <v>9.3769875665184785E-2</v>
      </c>
      <c r="F129" s="77">
        <f ca="1">MAX(Assumptions!F73,MIN(Assumptions!G73,NORMINV(RAND(),Assumptions!D73,Assumptions!E73)))</f>
        <v>2.7623300905256581E-2</v>
      </c>
      <c r="G129" s="101">
        <f ca="1">MAX(Assumptions!F74,MIN(Assumptions!G74,NORMINV(RAND(),Assumptions!D74,Assumptions!E74)))</f>
        <v>15.77096517946182</v>
      </c>
      <c r="H129" s="77">
        <f ca="1">MAX(Assumptions!F75,MIN(Assumptions!G75,NORMINV(RAND(),Assumptions!D75,Assumptions!E75)))</f>
        <v>0.55892922408773771</v>
      </c>
      <c r="I129" s="97">
        <f ca="1">'Historical Financials'!F7*(1+C129)</f>
        <v>1178.4264223610121</v>
      </c>
      <c r="J129" s="97">
        <f t="shared" ca="1" si="19"/>
        <v>1338.3662614866757</v>
      </c>
      <c r="K129" s="97">
        <f t="shared" ca="1" si="20"/>
        <v>1520.013652016602</v>
      </c>
      <c r="L129" s="97">
        <f t="shared" ca="1" si="21"/>
        <v>1726.3148129200279</v>
      </c>
      <c r="M129" s="97">
        <f t="shared" ca="1" si="22"/>
        <v>1960.6158335178957</v>
      </c>
      <c r="N129" s="54">
        <f>Assumptions!E59</f>
        <v>0.25</v>
      </c>
      <c r="O129" s="77">
        <f t="shared" ca="1" si="23"/>
        <v>0.24149976944438067</v>
      </c>
      <c r="P129" s="77">
        <f t="shared" ca="1" si="24"/>
        <v>0.23299953888876138</v>
      </c>
      <c r="Q129" s="77">
        <f t="shared" ca="1" si="25"/>
        <v>0.22449930833314208</v>
      </c>
      <c r="R129" s="77">
        <f t="shared" ca="1" si="26"/>
        <v>0.21599907777752275</v>
      </c>
      <c r="S129" s="97">
        <f t="shared" ca="1" si="27"/>
        <v>164.6642414736823</v>
      </c>
      <c r="T129" s="97">
        <f t="shared" ca="1" si="28"/>
        <v>180.65438941523004</v>
      </c>
      <c r="U129" s="97">
        <f t="shared" ca="1" si="29"/>
        <v>197.95176016107735</v>
      </c>
      <c r="V129" s="97">
        <f t="shared" ca="1" si="30"/>
        <v>216.61664347585543</v>
      </c>
      <c r="W129" s="97">
        <f t="shared" ca="1" si="31"/>
        <v>236.70161448411545</v>
      </c>
      <c r="X129" s="97">
        <f t="shared" ca="1" si="32"/>
        <v>755.39303111013135</v>
      </c>
      <c r="Y129" s="97">
        <f t="shared" ca="1" si="33"/>
        <v>3677.28934247289</v>
      </c>
      <c r="Z129" s="97">
        <f t="shared" ca="1" si="34"/>
        <v>6678.8651569333442</v>
      </c>
      <c r="AA129" s="97">
        <f ca="1">Assumptions!D40*Y129+(1-Assumptions!D40)*Z129</f>
        <v>5027.9984589800943</v>
      </c>
      <c r="AB129" s="97">
        <f t="shared" ca="1" si="35"/>
        <v>3211.9246324258656</v>
      </c>
      <c r="AC129" s="97">
        <f t="shared" ca="1" si="36"/>
        <v>3967.3176635359969</v>
      </c>
      <c r="AD129" s="97">
        <f ca="1">AC129+Assumptions!D47-Assumptions!D48-Assumptions!D49</f>
        <v>5107.8176635359969</v>
      </c>
      <c r="AE129" s="73">
        <f ca="1">AD129/Assumptions!D46</f>
        <v>109.84554115131176</v>
      </c>
      <c r="AF129" s="77">
        <f ca="1">AE129/Assumptions!D45-1</f>
        <v>8.9737511421743799E-2</v>
      </c>
    </row>
    <row r="130" spans="2:32" x14ac:dyDescent="0.2">
      <c r="B130" s="130">
        <v>119</v>
      </c>
      <c r="C130" s="77">
        <f ca="1">MAX(Assumptions!F70,MIN(Assumptions!G70,NORMINV(RAND(),Assumptions!D70,Assumptions!E70)))</f>
        <v>0.05</v>
      </c>
      <c r="D130" s="77">
        <f ca="1">MAX(Assumptions!F71,MIN(Assumptions!G71,NORMINV(RAND(),Assumptions!D71,Assumptions!E71)))</f>
        <v>0.40040686331152481</v>
      </c>
      <c r="E130" s="77">
        <f ca="1">MAX(Assumptions!F72,MIN(Assumptions!G72,NORMINV(RAND(),Assumptions!D72,Assumptions!E72)))</f>
        <v>9.8457646520652392E-2</v>
      </c>
      <c r="F130" s="77">
        <f ca="1">MAX(Assumptions!F73,MIN(Assumptions!G73,NORMINV(RAND(),Assumptions!D73,Assumptions!E73)))</f>
        <v>3.0689634798547728E-2</v>
      </c>
      <c r="G130" s="101">
        <f ca="1">MAX(Assumptions!F74,MIN(Assumptions!G74,NORMINV(RAND(),Assumptions!D74,Assumptions!E74)))</f>
        <v>10.508322090856336</v>
      </c>
      <c r="H130" s="77">
        <f ca="1">MAX(Assumptions!F75,MIN(Assumptions!G75,NORMINV(RAND(),Assumptions!D75,Assumptions!E75)))</f>
        <v>0.52434539759127119</v>
      </c>
      <c r="I130" s="97">
        <f ca="1">'Historical Financials'!F7*(1+C130)</f>
        <v>1089.48</v>
      </c>
      <c r="J130" s="97">
        <f t="shared" ca="1" si="19"/>
        <v>1143.9540000000002</v>
      </c>
      <c r="K130" s="97">
        <f t="shared" ca="1" si="20"/>
        <v>1201.1517000000003</v>
      </c>
      <c r="L130" s="97">
        <f t="shared" ca="1" si="21"/>
        <v>1261.2092850000004</v>
      </c>
      <c r="M130" s="97">
        <f t="shared" ca="1" si="22"/>
        <v>1324.2697492500004</v>
      </c>
      <c r="N130" s="54">
        <f>Assumptions!E59</f>
        <v>0.25</v>
      </c>
      <c r="O130" s="77">
        <f t="shared" ca="1" si="23"/>
        <v>0.28760171582788119</v>
      </c>
      <c r="P130" s="77">
        <f t="shared" ca="1" si="24"/>
        <v>0.32520343165576238</v>
      </c>
      <c r="Q130" s="77">
        <f t="shared" ca="1" si="25"/>
        <v>0.36280514748364362</v>
      </c>
      <c r="R130" s="77">
        <f t="shared" ca="1" si="26"/>
        <v>0.40040686331152481</v>
      </c>
      <c r="S130" s="97">
        <f t="shared" ca="1" si="27"/>
        <v>142.81595594193453</v>
      </c>
      <c r="T130" s="97">
        <f t="shared" ca="1" si="28"/>
        <v>172.51127870129775</v>
      </c>
      <c r="U130" s="97">
        <f t="shared" ca="1" si="29"/>
        <v>204.81909384674245</v>
      </c>
      <c r="V130" s="97">
        <f t="shared" ca="1" si="30"/>
        <v>239.92641230997836</v>
      </c>
      <c r="W130" s="97">
        <f t="shared" ca="1" si="31"/>
        <v>278.03241488492097</v>
      </c>
      <c r="X130" s="97">
        <f t="shared" ca="1" si="32"/>
        <v>766.16663132203098</v>
      </c>
      <c r="Y130" s="97">
        <f t="shared" ca="1" si="33"/>
        <v>4228.6193866069298</v>
      </c>
      <c r="Z130" s="97">
        <f t="shared" ca="1" si="34"/>
        <v>5572.0030741774281</v>
      </c>
      <c r="AA130" s="97">
        <f ca="1">Assumptions!D40*Y130+(1-Assumptions!D40)*Z130</f>
        <v>4833.1420460136542</v>
      </c>
      <c r="AB130" s="97">
        <f t="shared" ca="1" si="35"/>
        <v>3022.1288536858142</v>
      </c>
      <c r="AC130" s="97">
        <f t="shared" ca="1" si="36"/>
        <v>3788.2954850078449</v>
      </c>
      <c r="AD130" s="97">
        <f ca="1">AC130+Assumptions!D47-Assumptions!D48-Assumptions!D49</f>
        <v>4928.7954850078449</v>
      </c>
      <c r="AE130" s="73">
        <f ca="1">AD130/Assumptions!D46</f>
        <v>105.9956018281257</v>
      </c>
      <c r="AF130" s="77">
        <f ca="1">AE130/Assumptions!D45-1</f>
        <v>5.1543668929818542E-2</v>
      </c>
    </row>
    <row r="131" spans="2:32" x14ac:dyDescent="0.2">
      <c r="B131" s="130">
        <v>120</v>
      </c>
      <c r="C131" s="77">
        <f ca="1">MAX(Assumptions!F70,MIN(Assumptions!G70,NORMINV(RAND(),Assumptions!D70,Assumptions!E70)))</f>
        <v>0.13498235367763226</v>
      </c>
      <c r="D131" s="77">
        <f ca="1">MAX(Assumptions!F71,MIN(Assumptions!G71,NORMINV(RAND(),Assumptions!D71,Assumptions!E71)))</f>
        <v>0.40294117354423353</v>
      </c>
      <c r="E131" s="77">
        <f ca="1">MAX(Assumptions!F72,MIN(Assumptions!G72,NORMINV(RAND(),Assumptions!D72,Assumptions!E72)))</f>
        <v>0.10809951778832586</v>
      </c>
      <c r="F131" s="77">
        <f ca="1">MAX(Assumptions!F73,MIN(Assumptions!G73,NORMINV(RAND(),Assumptions!D73,Assumptions!E73)))</f>
        <v>3.1367867222321502E-2</v>
      </c>
      <c r="G131" s="101">
        <f ca="1">MAX(Assumptions!F74,MIN(Assumptions!G74,NORMINV(RAND(),Assumptions!D74,Assumptions!E74)))</f>
        <v>19.323340336193731</v>
      </c>
      <c r="H131" s="77">
        <f ca="1">MAX(Assumptions!F75,MIN(Assumptions!G75,NORMINV(RAND(),Assumptions!D75,Assumptions!E75)))</f>
        <v>0.53151486847765073</v>
      </c>
      <c r="I131" s="97">
        <f ca="1">'Historical Financials'!F7*(1+C131)</f>
        <v>1177.6576901759111</v>
      </c>
      <c r="J131" s="97">
        <f t="shared" ca="1" si="19"/>
        <v>1336.6206970224193</v>
      </c>
      <c r="K131" s="97">
        <f t="shared" ca="1" si="20"/>
        <v>1517.0409046807429</v>
      </c>
      <c r="L131" s="97">
        <f t="shared" ca="1" si="21"/>
        <v>1721.8146566197941</v>
      </c>
      <c r="M131" s="97">
        <f t="shared" ca="1" si="22"/>
        <v>1954.2292515669781</v>
      </c>
      <c r="N131" s="54">
        <f>Assumptions!E59</f>
        <v>0.25</v>
      </c>
      <c r="O131" s="77">
        <f t="shared" ca="1" si="23"/>
        <v>0.28823529338605836</v>
      </c>
      <c r="P131" s="77">
        <f t="shared" ca="1" si="24"/>
        <v>0.32647058677211677</v>
      </c>
      <c r="Q131" s="77">
        <f t="shared" ca="1" si="25"/>
        <v>0.36470588015817518</v>
      </c>
      <c r="R131" s="77">
        <f t="shared" ca="1" si="26"/>
        <v>0.40294117354423353</v>
      </c>
      <c r="S131" s="97">
        <f t="shared" ca="1" si="27"/>
        <v>156.48564307638583</v>
      </c>
      <c r="T131" s="97">
        <f t="shared" ca="1" si="28"/>
        <v>204.77208727517512</v>
      </c>
      <c r="U131" s="97">
        <f t="shared" ca="1" si="29"/>
        <v>263.24296193446929</v>
      </c>
      <c r="V131" s="97">
        <f t="shared" ca="1" si="30"/>
        <v>333.76791344366279</v>
      </c>
      <c r="W131" s="97">
        <f t="shared" ca="1" si="31"/>
        <v>418.5357640079975</v>
      </c>
      <c r="X131" s="97">
        <f t="shared" ca="1" si="32"/>
        <v>973.35445874676043</v>
      </c>
      <c r="Y131" s="97">
        <f t="shared" ca="1" si="33"/>
        <v>5625.636032811216</v>
      </c>
      <c r="Z131" s="97">
        <f t="shared" ca="1" si="34"/>
        <v>15215.960061398479</v>
      </c>
      <c r="AA131" s="97">
        <f ca="1">Assumptions!D40*Y131+(1-Assumptions!D40)*Z131</f>
        <v>9941.2818456754831</v>
      </c>
      <c r="AB131" s="97">
        <f t="shared" ca="1" si="35"/>
        <v>5950.4328316112169</v>
      </c>
      <c r="AC131" s="97">
        <f t="shared" ca="1" si="36"/>
        <v>6923.7872903579773</v>
      </c>
      <c r="AD131" s="97">
        <f ca="1">AC131+Assumptions!D47-Assumptions!D48-Assumptions!D49</f>
        <v>8064.2872903579773</v>
      </c>
      <c r="AE131" s="73">
        <f ca="1">AD131/Assumptions!D46</f>
        <v>173.42553312597801</v>
      </c>
      <c r="AF131" s="77">
        <f ca="1">AE131/Assumptions!D45-1</f>
        <v>0.72049140005930568</v>
      </c>
    </row>
    <row r="132" spans="2:32" x14ac:dyDescent="0.2">
      <c r="B132" s="130">
        <v>121</v>
      </c>
      <c r="C132" s="77">
        <f ca="1">MAX(Assumptions!F70,MIN(Assumptions!G70,NORMINV(RAND(),Assumptions!D70,Assumptions!E70)))</f>
        <v>0.14036069496646991</v>
      </c>
      <c r="D132" s="77">
        <f ca="1">MAX(Assumptions!F71,MIN(Assumptions!G71,NORMINV(RAND(),Assumptions!D71,Assumptions!E71)))</f>
        <v>0.26667095681786679</v>
      </c>
      <c r="E132" s="77">
        <f ca="1">MAX(Assumptions!F72,MIN(Assumptions!G72,NORMINV(RAND(),Assumptions!D72,Assumptions!E72)))</f>
        <v>7.7891872174057283E-2</v>
      </c>
      <c r="F132" s="77">
        <f ca="1">MAX(Assumptions!F73,MIN(Assumptions!G73,NORMINV(RAND(),Assumptions!D73,Assumptions!E73)))</f>
        <v>3.0358715849919851E-2</v>
      </c>
      <c r="G132" s="101">
        <f ca="1">MAX(Assumptions!F74,MIN(Assumptions!G74,NORMINV(RAND(),Assumptions!D74,Assumptions!E74)))</f>
        <v>16.908732024644817</v>
      </c>
      <c r="H132" s="77">
        <f ca="1">MAX(Assumptions!F75,MIN(Assumptions!G75,NORMINV(RAND(),Assumptions!D75,Assumptions!E75)))</f>
        <v>0.56042525005397725</v>
      </c>
      <c r="I132" s="97">
        <f ca="1">'Historical Financials'!F7*(1+C132)</f>
        <v>1183.238257097209</v>
      </c>
      <c r="J132" s="97">
        <f t="shared" ca="1" si="19"/>
        <v>1349.3184011742881</v>
      </c>
      <c r="K132" s="97">
        <f t="shared" ca="1" si="20"/>
        <v>1538.7096696941574</v>
      </c>
      <c r="L132" s="97">
        <f t="shared" ca="1" si="21"/>
        <v>1754.6840282840567</v>
      </c>
      <c r="M132" s="97">
        <f t="shared" ca="1" si="22"/>
        <v>2000.9726979405718</v>
      </c>
      <c r="N132" s="54">
        <f>Assumptions!E59</f>
        <v>0.25</v>
      </c>
      <c r="O132" s="77">
        <f t="shared" ca="1" si="23"/>
        <v>0.25416773920446667</v>
      </c>
      <c r="P132" s="77">
        <f t="shared" ca="1" si="24"/>
        <v>0.25833547840893339</v>
      </c>
      <c r="Q132" s="77">
        <f t="shared" ca="1" si="25"/>
        <v>0.26250321761340012</v>
      </c>
      <c r="R132" s="77">
        <f t="shared" ca="1" si="26"/>
        <v>0.26667095681786679</v>
      </c>
      <c r="S132" s="97">
        <f t="shared" ca="1" si="27"/>
        <v>165.7791490267839</v>
      </c>
      <c r="T132" s="97">
        <f t="shared" ca="1" si="28"/>
        <v>192.19963706633271</v>
      </c>
      <c r="U132" s="97">
        <f t="shared" ca="1" si="29"/>
        <v>222.77088554482779</v>
      </c>
      <c r="V132" s="97">
        <f t="shared" ca="1" si="30"/>
        <v>258.13758837269211</v>
      </c>
      <c r="W132" s="97">
        <f t="shared" ca="1" si="31"/>
        <v>299.04364418199174</v>
      </c>
      <c r="X132" s="97">
        <f t="shared" ca="1" si="32"/>
        <v>893.85683584192748</v>
      </c>
      <c r="Y132" s="97">
        <f t="shared" ca="1" si="33"/>
        <v>6482.2588910632112</v>
      </c>
      <c r="Z132" s="97">
        <f t="shared" ca="1" si="34"/>
        <v>9022.5214560898585</v>
      </c>
      <c r="AA132" s="97">
        <f ca="1">Assumptions!D40*Y132+(1-Assumptions!D40)*Z132</f>
        <v>7625.3770453252027</v>
      </c>
      <c r="AB132" s="97">
        <f t="shared" ca="1" si="35"/>
        <v>5240.6521834919731</v>
      </c>
      <c r="AC132" s="97">
        <f t="shared" ca="1" si="36"/>
        <v>6134.5090193339001</v>
      </c>
      <c r="AD132" s="97">
        <f ca="1">AC132+Assumptions!D47-Assumptions!D48-Assumptions!D49</f>
        <v>7275.0090193339001</v>
      </c>
      <c r="AE132" s="73">
        <f ca="1">AD132/Assumptions!D46</f>
        <v>156.4518068673957</v>
      </c>
      <c r="AF132" s="77">
        <f ca="1">AE132/Assumptions!D45-1</f>
        <v>0.55210125860511616</v>
      </c>
    </row>
    <row r="133" spans="2:32" x14ac:dyDescent="0.2">
      <c r="B133" s="130">
        <v>122</v>
      </c>
      <c r="C133" s="77">
        <f ca="1">MAX(Assumptions!F70,MIN(Assumptions!G70,NORMINV(RAND(),Assumptions!D70,Assumptions!E70)))</f>
        <v>0.13530970748358639</v>
      </c>
      <c r="D133" s="77">
        <f ca="1">MAX(Assumptions!F71,MIN(Assumptions!G71,NORMINV(RAND(),Assumptions!D71,Assumptions!E71)))</f>
        <v>0.3087110379963548</v>
      </c>
      <c r="E133" s="77">
        <f ca="1">MAX(Assumptions!F72,MIN(Assumptions!G72,NORMINV(RAND(),Assumptions!D72,Assumptions!E72)))</f>
        <v>8.1897468672706253E-2</v>
      </c>
      <c r="F133" s="77">
        <f ca="1">MAX(Assumptions!F73,MIN(Assumptions!G73,NORMINV(RAND(),Assumptions!D73,Assumptions!E73)))</f>
        <v>2.889871868515587E-2</v>
      </c>
      <c r="G133" s="101">
        <f ca="1">MAX(Assumptions!F74,MIN(Assumptions!G74,NORMINV(RAND(),Assumptions!D74,Assumptions!E74)))</f>
        <v>10.716943330242069</v>
      </c>
      <c r="H133" s="77">
        <f ca="1">MAX(Assumptions!F75,MIN(Assumptions!G75,NORMINV(RAND(),Assumptions!D75,Assumptions!E75)))</f>
        <v>0.56591711809725431</v>
      </c>
      <c r="I133" s="97">
        <f ca="1">'Historical Financials'!F7*(1+C133)</f>
        <v>1177.997352484969</v>
      </c>
      <c r="J133" s="97">
        <f t="shared" ca="1" si="19"/>
        <v>1337.3918296661493</v>
      </c>
      <c r="K133" s="97">
        <f t="shared" ca="1" si="20"/>
        <v>1518.3539269292141</v>
      </c>
      <c r="L133" s="97">
        <f t="shared" ca="1" si="21"/>
        <v>1723.8019526385606</v>
      </c>
      <c r="M133" s="97">
        <f t="shared" ca="1" si="22"/>
        <v>1957.0490906097191</v>
      </c>
      <c r="N133" s="54">
        <f>Assumptions!E59</f>
        <v>0.25</v>
      </c>
      <c r="O133" s="77">
        <f t="shared" ca="1" si="23"/>
        <v>0.26467775949908867</v>
      </c>
      <c r="P133" s="77">
        <f t="shared" ca="1" si="24"/>
        <v>0.2793555189981774</v>
      </c>
      <c r="Q133" s="77">
        <f t="shared" ca="1" si="25"/>
        <v>0.29403327849726613</v>
      </c>
      <c r="R133" s="77">
        <f t="shared" ca="1" si="26"/>
        <v>0.3087110379963548</v>
      </c>
      <c r="S133" s="97">
        <f t="shared" ca="1" si="27"/>
        <v>166.66221671112228</v>
      </c>
      <c r="T133" s="97">
        <f t="shared" ca="1" si="28"/>
        <v>200.32213778575942</v>
      </c>
      <c r="U133" s="97">
        <f t="shared" ca="1" si="29"/>
        <v>240.03971565921694</v>
      </c>
      <c r="V133" s="97">
        <f t="shared" ca="1" si="30"/>
        <v>286.83799990330897</v>
      </c>
      <c r="W133" s="97">
        <f t="shared" ca="1" si="31"/>
        <v>341.90598924281147</v>
      </c>
      <c r="X133" s="97">
        <f t="shared" ca="1" si="32"/>
        <v>954.7600852482841</v>
      </c>
      <c r="Y133" s="97">
        <f t="shared" ca="1" si="33"/>
        <v>6637.6402146342225</v>
      </c>
      <c r="Z133" s="97">
        <f t="shared" ca="1" si="34"/>
        <v>6474.7769484432965</v>
      </c>
      <c r="AA133" s="97">
        <f ca="1">Assumptions!D40*Y133+(1-Assumptions!D40)*Z133</f>
        <v>6564.3517448483053</v>
      </c>
      <c r="AB133" s="97">
        <f t="shared" ca="1" si="35"/>
        <v>4428.547639734169</v>
      </c>
      <c r="AC133" s="97">
        <f t="shared" ca="1" si="36"/>
        <v>5383.3077249824528</v>
      </c>
      <c r="AD133" s="97">
        <f ca="1">AC133+Assumptions!D47-Assumptions!D48-Assumptions!D49</f>
        <v>6523.8077249824528</v>
      </c>
      <c r="AE133" s="73">
        <f ca="1">AD133/Assumptions!D46</f>
        <v>140.29694032220328</v>
      </c>
      <c r="AF133" s="77">
        <f ca="1">AE133/Assumptions!D45-1</f>
        <v>0.39183472541868336</v>
      </c>
    </row>
    <row r="134" spans="2:32" x14ac:dyDescent="0.2">
      <c r="B134" s="130">
        <v>123</v>
      </c>
      <c r="C134" s="77">
        <f ca="1">MAX(Assumptions!F70,MIN(Assumptions!G70,NORMINV(RAND(),Assumptions!D70,Assumptions!E70)))</f>
        <v>0.13341796597091959</v>
      </c>
      <c r="D134" s="77">
        <f ca="1">MAX(Assumptions!F71,MIN(Assumptions!G71,NORMINV(RAND(),Assumptions!D71,Assumptions!E71)))</f>
        <v>0.29626562194034961</v>
      </c>
      <c r="E134" s="77">
        <f ca="1">MAX(Assumptions!F72,MIN(Assumptions!G72,NORMINV(RAND(),Assumptions!D72,Assumptions!E72)))</f>
        <v>9.6765725434598798E-2</v>
      </c>
      <c r="F134" s="77">
        <f ca="1">MAX(Assumptions!F73,MIN(Assumptions!G73,NORMINV(RAND(),Assumptions!D73,Assumptions!E73)))</f>
        <v>4.0006920691686244E-2</v>
      </c>
      <c r="G134" s="101">
        <f ca="1">MAX(Assumptions!F74,MIN(Assumptions!G74,NORMINV(RAND(),Assumptions!D74,Assumptions!E74)))</f>
        <v>14.811113737424566</v>
      </c>
      <c r="H134" s="77">
        <f ca="1">MAX(Assumptions!F75,MIN(Assumptions!G75,NORMINV(RAND(),Assumptions!D75,Assumptions!E75)))</f>
        <v>0.57519699600583385</v>
      </c>
      <c r="I134" s="97">
        <f ca="1">'Historical Financials'!F7*(1+C134)</f>
        <v>1176.034481491426</v>
      </c>
      <c r="J134" s="97">
        <f t="shared" ca="1" si="19"/>
        <v>1332.9386099236772</v>
      </c>
      <c r="K134" s="97">
        <f t="shared" ca="1" si="20"/>
        <v>1510.7765680237992</v>
      </c>
      <c r="L134" s="97">
        <f t="shared" ca="1" si="21"/>
        <v>1712.3413047660611</v>
      </c>
      <c r="M134" s="97">
        <f t="shared" ca="1" si="22"/>
        <v>1940.7983986959393</v>
      </c>
      <c r="N134" s="54">
        <f>Assumptions!E59</f>
        <v>0.25</v>
      </c>
      <c r="O134" s="77">
        <f t="shared" ca="1" si="23"/>
        <v>0.26156640548508742</v>
      </c>
      <c r="P134" s="77">
        <f t="shared" ca="1" si="24"/>
        <v>0.27313281097017483</v>
      </c>
      <c r="Q134" s="77">
        <f t="shared" ca="1" si="25"/>
        <v>0.28469921645526219</v>
      </c>
      <c r="R134" s="77">
        <f t="shared" ca="1" si="26"/>
        <v>0.29626562194034961</v>
      </c>
      <c r="S134" s="97">
        <f t="shared" ca="1" si="27"/>
        <v>169.11287523828668</v>
      </c>
      <c r="T134" s="97">
        <f t="shared" ca="1" si="28"/>
        <v>200.54356057849392</v>
      </c>
      <c r="U134" s="97">
        <f t="shared" ca="1" si="29"/>
        <v>237.35081314806175</v>
      </c>
      <c r="V134" s="97">
        <f t="shared" ca="1" si="30"/>
        <v>280.40981695996135</v>
      </c>
      <c r="W134" s="97">
        <f t="shared" ca="1" si="31"/>
        <v>330.73358177081326</v>
      </c>
      <c r="X134" s="97">
        <f t="shared" ca="1" si="32"/>
        <v>903.01542899904234</v>
      </c>
      <c r="Y134" s="97">
        <f t="shared" ca="1" si="33"/>
        <v>6060.1208130575778</v>
      </c>
      <c r="Z134" s="97">
        <f t="shared" ca="1" si="34"/>
        <v>8516.2696092099213</v>
      </c>
      <c r="AA134" s="97">
        <f ca="1">Assumptions!D40*Y134+(1-Assumptions!D40)*Z134</f>
        <v>7165.3877713261318</v>
      </c>
      <c r="AB134" s="97">
        <f t="shared" ca="1" si="35"/>
        <v>4515.1309246629471</v>
      </c>
      <c r="AC134" s="97">
        <f t="shared" ca="1" si="36"/>
        <v>5418.1463536619895</v>
      </c>
      <c r="AD134" s="97">
        <f ca="1">AC134+Assumptions!D47-Assumptions!D48-Assumptions!D49</f>
        <v>6558.6463536619895</v>
      </c>
      <c r="AE134" s="73">
        <f ca="1">AD134/Assumptions!D46</f>
        <v>141.0461581432686</v>
      </c>
      <c r="AF134" s="77">
        <f ca="1">AE134/Assumptions!D45-1</f>
        <v>0.39926744189750596</v>
      </c>
    </row>
    <row r="135" spans="2:32" x14ac:dyDescent="0.2">
      <c r="B135" s="130">
        <v>124</v>
      </c>
      <c r="C135" s="77">
        <f ca="1">MAX(Assumptions!F70,MIN(Assumptions!G70,NORMINV(RAND(),Assumptions!D70,Assumptions!E70)))</f>
        <v>0.15540051437247471</v>
      </c>
      <c r="D135" s="77">
        <f ca="1">MAX(Assumptions!F71,MIN(Assumptions!G71,NORMINV(RAND(),Assumptions!D71,Assumptions!E71)))</f>
        <v>0.26675103009816792</v>
      </c>
      <c r="E135" s="77">
        <f ca="1">MAX(Assumptions!F72,MIN(Assumptions!G72,NORMINV(RAND(),Assumptions!D72,Assumptions!E72)))</f>
        <v>6.0933824290110211E-2</v>
      </c>
      <c r="F135" s="77">
        <f ca="1">MAX(Assumptions!F73,MIN(Assumptions!G73,NORMINV(RAND(),Assumptions!D73,Assumptions!E73)))</f>
        <v>3.0866371294699678E-2</v>
      </c>
      <c r="G135" s="101">
        <f ca="1">MAX(Assumptions!F74,MIN(Assumptions!G74,NORMINV(RAND(),Assumptions!D74,Assumptions!E74)))</f>
        <v>17.554467484953744</v>
      </c>
      <c r="H135" s="77">
        <f ca="1">MAX(Assumptions!F75,MIN(Assumptions!G75,NORMINV(RAND(),Assumptions!D75,Assumptions!E75)))</f>
        <v>0.45364707756921041</v>
      </c>
      <c r="I135" s="97">
        <f ca="1">'Historical Financials'!F7*(1+C135)</f>
        <v>1198.8435737128796</v>
      </c>
      <c r="J135" s="97">
        <f t="shared" ca="1" si="19"/>
        <v>1385.1444817199967</v>
      </c>
      <c r="K135" s="97">
        <f t="shared" ca="1" si="20"/>
        <v>1600.3966466594791</v>
      </c>
      <c r="L135" s="97">
        <f t="shared" ca="1" si="21"/>
        <v>1849.0991087503455</v>
      </c>
      <c r="M135" s="97">
        <f t="shared" ca="1" si="22"/>
        <v>2136.4500613758337</v>
      </c>
      <c r="N135" s="54">
        <f>Assumptions!E59</f>
        <v>0.25</v>
      </c>
      <c r="O135" s="77">
        <f t="shared" ca="1" si="23"/>
        <v>0.25418775752454198</v>
      </c>
      <c r="P135" s="77">
        <f t="shared" ca="1" si="24"/>
        <v>0.25837551504908396</v>
      </c>
      <c r="Q135" s="77">
        <f t="shared" ca="1" si="25"/>
        <v>0.26256327257362594</v>
      </c>
      <c r="R135" s="77">
        <f t="shared" ca="1" si="26"/>
        <v>0.26675103009816792</v>
      </c>
      <c r="S135" s="97">
        <f t="shared" ca="1" si="27"/>
        <v>135.96297091936901</v>
      </c>
      <c r="T135" s="97">
        <f t="shared" ca="1" si="28"/>
        <v>159.72313410518274</v>
      </c>
      <c r="U135" s="97">
        <f t="shared" ca="1" si="29"/>
        <v>187.58456717746455</v>
      </c>
      <c r="V135" s="97">
        <f t="shared" ca="1" si="30"/>
        <v>220.24815725521759</v>
      </c>
      <c r="W135" s="97">
        <f t="shared" ca="1" si="31"/>
        <v>258.53358501671522</v>
      </c>
      <c r="X135" s="97">
        <f t="shared" ca="1" si="32"/>
        <v>793.3273993722978</v>
      </c>
      <c r="Y135" s="97">
        <f t="shared" ca="1" si="33"/>
        <v>8863.8561664891058</v>
      </c>
      <c r="Z135" s="97">
        <f t="shared" ca="1" si="34"/>
        <v>10004.295489486649</v>
      </c>
      <c r="AA135" s="97">
        <f ca="1">Assumptions!D40*Y135+(1-Assumptions!D40)*Z135</f>
        <v>9377.0538618380015</v>
      </c>
      <c r="AB135" s="97">
        <f t="shared" ca="1" si="35"/>
        <v>6976.2965336690631</v>
      </c>
      <c r="AC135" s="97">
        <f t="shared" ca="1" si="36"/>
        <v>7769.6239330413609</v>
      </c>
      <c r="AD135" s="97">
        <f ca="1">AC135+Assumptions!D47-Assumptions!D48-Assumptions!D49</f>
        <v>8910.1239330413609</v>
      </c>
      <c r="AE135" s="73">
        <f ca="1">AD135/Assumptions!D46</f>
        <v>191.61556845250237</v>
      </c>
      <c r="AF135" s="77">
        <f ca="1">AE135/Assumptions!D45-1</f>
        <v>0.90094809972720613</v>
      </c>
    </row>
    <row r="136" spans="2:32" x14ac:dyDescent="0.2">
      <c r="B136" s="130">
        <v>125</v>
      </c>
      <c r="C136" s="77">
        <f ca="1">MAX(Assumptions!F70,MIN(Assumptions!G70,NORMINV(RAND(),Assumptions!D70,Assumptions!E70)))</f>
        <v>0.14958571894778722</v>
      </c>
      <c r="D136" s="77">
        <f ca="1">MAX(Assumptions!F71,MIN(Assumptions!G71,NORMINV(RAND(),Assumptions!D71,Assumptions!E71)))</f>
        <v>0.34968727363261648</v>
      </c>
      <c r="E136" s="77">
        <f ca="1">MAX(Assumptions!F72,MIN(Assumptions!G72,NORMINV(RAND(),Assumptions!D72,Assumptions!E72)))</f>
        <v>8.2908222134867024E-2</v>
      </c>
      <c r="F136" s="77">
        <f ca="1">MAX(Assumptions!F73,MIN(Assumptions!G73,NORMINV(RAND(),Assumptions!D73,Assumptions!E73)))</f>
        <v>3.8032799605741359E-2</v>
      </c>
      <c r="G136" s="101">
        <f ca="1">MAX(Assumptions!F74,MIN(Assumptions!G74,NORMINV(RAND(),Assumptions!D74,Assumptions!E74)))</f>
        <v>16.678016104583627</v>
      </c>
      <c r="H136" s="77">
        <f ca="1">MAX(Assumptions!F75,MIN(Assumptions!G75,NORMINV(RAND(),Assumptions!D75,Assumptions!E75)))</f>
        <v>0.57570272152489921</v>
      </c>
      <c r="I136" s="97">
        <f ca="1">'Historical Financials'!F7*(1+C136)</f>
        <v>1192.8101419802238</v>
      </c>
      <c r="J136" s="97">
        <f t="shared" ca="1" si="19"/>
        <v>1371.2375046365476</v>
      </c>
      <c r="K136" s="97">
        <f t="shared" ca="1" si="20"/>
        <v>1576.3550526157751</v>
      </c>
      <c r="L136" s="97">
        <f t="shared" ca="1" si="21"/>
        <v>1812.1552564782826</v>
      </c>
      <c r="M136" s="97">
        <f t="shared" ca="1" si="22"/>
        <v>2083.227803363598</v>
      </c>
      <c r="N136" s="54">
        <f>Assumptions!E59</f>
        <v>0.25</v>
      </c>
      <c r="O136" s="77">
        <f t="shared" ca="1" si="23"/>
        <v>0.27492181840815411</v>
      </c>
      <c r="P136" s="77">
        <f t="shared" ca="1" si="24"/>
        <v>0.29984363681630821</v>
      </c>
      <c r="Q136" s="77">
        <f t="shared" ca="1" si="25"/>
        <v>0.32476545522446237</v>
      </c>
      <c r="R136" s="77">
        <f t="shared" ca="1" si="26"/>
        <v>0.34968727363261648</v>
      </c>
      <c r="S136" s="97">
        <f t="shared" ca="1" si="27"/>
        <v>171.67601125012905</v>
      </c>
      <c r="T136" s="97">
        <f t="shared" ca="1" si="28"/>
        <v>217.03020138506668</v>
      </c>
      <c r="U136" s="97">
        <f t="shared" ca="1" si="29"/>
        <v>272.11166671516293</v>
      </c>
      <c r="V136" s="97">
        <f t="shared" ca="1" si="30"/>
        <v>338.81568989972192</v>
      </c>
      <c r="W136" s="97">
        <f t="shared" ca="1" si="31"/>
        <v>419.38691162281975</v>
      </c>
      <c r="X136" s="97">
        <f t="shared" ca="1" si="32"/>
        <v>1085.8687769049211</v>
      </c>
      <c r="Y136" s="97">
        <f t="shared" ca="1" si="33"/>
        <v>9701.0199671611463</v>
      </c>
      <c r="Z136" s="97">
        <f t="shared" ca="1" si="34"/>
        <v>12149.572000580622</v>
      </c>
      <c r="AA136" s="97">
        <f ca="1">Assumptions!D40*Y136+(1-Assumptions!D40)*Z136</f>
        <v>10802.868382199911</v>
      </c>
      <c r="AB136" s="97">
        <f t="shared" ca="1" si="35"/>
        <v>7254.0547485662519</v>
      </c>
      <c r="AC136" s="97">
        <f t="shared" ca="1" si="36"/>
        <v>8339.923525471173</v>
      </c>
      <c r="AD136" s="97">
        <f ca="1">AC136+Assumptions!D47-Assumptions!D48-Assumptions!D49</f>
        <v>9480.423525471173</v>
      </c>
      <c r="AE136" s="73">
        <f ca="1">AD136/Assumptions!D46</f>
        <v>203.88007581658437</v>
      </c>
      <c r="AF136" s="77">
        <f ca="1">AE136/Assumptions!D45-1</f>
        <v>1.022619799767702</v>
      </c>
    </row>
    <row r="137" spans="2:32" x14ac:dyDescent="0.2">
      <c r="B137" s="130">
        <v>126</v>
      </c>
      <c r="C137" s="77">
        <f ca="1">MAX(Assumptions!F70,MIN(Assumptions!G70,NORMINV(RAND(),Assumptions!D70,Assumptions!E70)))</f>
        <v>0.11001132639685103</v>
      </c>
      <c r="D137" s="77">
        <f ca="1">MAX(Assumptions!F71,MIN(Assumptions!G71,NORMINV(RAND(),Assumptions!D71,Assumptions!E71)))</f>
        <v>0.31049866751272387</v>
      </c>
      <c r="E137" s="77">
        <f ca="1">MAX(Assumptions!F72,MIN(Assumptions!G72,NORMINV(RAND(),Assumptions!D72,Assumptions!E72)))</f>
        <v>8.3684241495982664E-2</v>
      </c>
      <c r="F137" s="77">
        <f ca="1">MAX(Assumptions!F73,MIN(Assumptions!G73,NORMINV(RAND(),Assumptions!D73,Assumptions!E73)))</f>
        <v>4.2290713348219981E-2</v>
      </c>
      <c r="G137" s="101">
        <f ca="1">MAX(Assumptions!F74,MIN(Assumptions!G74,NORMINV(RAND(),Assumptions!D74,Assumptions!E74)))</f>
        <v>13.206360807168657</v>
      </c>
      <c r="H137" s="77">
        <f ca="1">MAX(Assumptions!F75,MIN(Assumptions!G75,NORMINV(RAND(),Assumptions!D75,Assumptions!E75)))</f>
        <v>0.64478932210058892</v>
      </c>
      <c r="I137" s="97">
        <f ca="1">'Historical Financials'!F7*(1+C137)</f>
        <v>1151.7477522693725</v>
      </c>
      <c r="J137" s="97">
        <f t="shared" ca="1" si="19"/>
        <v>1278.4530501711179</v>
      </c>
      <c r="K137" s="97">
        <f t="shared" ca="1" si="20"/>
        <v>1419.0973659565425</v>
      </c>
      <c r="L137" s="97">
        <f t="shared" ca="1" si="21"/>
        <v>1575.2141494716991</v>
      </c>
      <c r="M137" s="97">
        <f t="shared" ca="1" si="22"/>
        <v>1748.5055474141682</v>
      </c>
      <c r="N137" s="54">
        <f>Assumptions!E59</f>
        <v>0.25</v>
      </c>
      <c r="O137" s="77">
        <f t="shared" ca="1" si="23"/>
        <v>0.26512466687818098</v>
      </c>
      <c r="P137" s="77">
        <f t="shared" ca="1" si="24"/>
        <v>0.28024933375636196</v>
      </c>
      <c r="Q137" s="77">
        <f t="shared" ca="1" si="25"/>
        <v>0.29537400063454289</v>
      </c>
      <c r="R137" s="77">
        <f t="shared" ca="1" si="26"/>
        <v>0.31049866751272387</v>
      </c>
      <c r="S137" s="97">
        <f t="shared" ca="1" si="27"/>
        <v>185.65866310416143</v>
      </c>
      <c r="T137" s="97">
        <f t="shared" ca="1" si="28"/>
        <v>218.55097902885296</v>
      </c>
      <c r="U137" s="97">
        <f t="shared" ca="1" si="29"/>
        <v>256.43341708683232</v>
      </c>
      <c r="V137" s="97">
        <f t="shared" ca="1" si="30"/>
        <v>300.00583819940834</v>
      </c>
      <c r="W137" s="97">
        <f t="shared" ca="1" si="31"/>
        <v>350.06169563150746</v>
      </c>
      <c r="X137" s="97">
        <f t="shared" ca="1" si="32"/>
        <v>1010.6715039135529</v>
      </c>
      <c r="Y137" s="97">
        <f t="shared" ca="1" si="33"/>
        <v>8814.5676578519033</v>
      </c>
      <c r="Z137" s="97">
        <f t="shared" ca="1" si="34"/>
        <v>7169.8474196471516</v>
      </c>
      <c r="AA137" s="97">
        <f ca="1">Assumptions!D40*Y137+(1-Assumptions!D40)*Z137</f>
        <v>8074.4435506597656</v>
      </c>
      <c r="AB137" s="97">
        <f t="shared" ca="1" si="35"/>
        <v>5402.550216165424</v>
      </c>
      <c r="AC137" s="97">
        <f t="shared" ca="1" si="36"/>
        <v>6413.2217200789764</v>
      </c>
      <c r="AD137" s="97">
        <f ca="1">AC137+Assumptions!D47-Assumptions!D48-Assumptions!D49</f>
        <v>7553.7217200789764</v>
      </c>
      <c r="AE137" s="73">
        <f ca="1">AD137/Assumptions!D46</f>
        <v>162.4456283887952</v>
      </c>
      <c r="AF137" s="77">
        <f ca="1">AE137/Assumptions!D45-1</f>
        <v>0.61156377369836523</v>
      </c>
    </row>
    <row r="138" spans="2:32" x14ac:dyDescent="0.2">
      <c r="B138" s="130">
        <v>127</v>
      </c>
      <c r="C138" s="77">
        <f ca="1">MAX(Assumptions!F70,MIN(Assumptions!G70,NORMINV(RAND(),Assumptions!D70,Assumptions!E70)))</f>
        <v>0.11988374257656459</v>
      </c>
      <c r="D138" s="77">
        <f ca="1">MAX(Assumptions!F71,MIN(Assumptions!G71,NORMINV(RAND(),Assumptions!D71,Assumptions!E71)))</f>
        <v>0.29930288323538506</v>
      </c>
      <c r="E138" s="77">
        <f ca="1">MAX(Assumptions!F72,MIN(Assumptions!G72,NORMINV(RAND(),Assumptions!D72,Assumptions!E72)))</f>
        <v>8.1216373129784969E-2</v>
      </c>
      <c r="F138" s="77">
        <f ca="1">MAX(Assumptions!F73,MIN(Assumptions!G73,NORMINV(RAND(),Assumptions!D73,Assumptions!E73)))</f>
        <v>2.9369405243545754E-2</v>
      </c>
      <c r="G138" s="101">
        <f ca="1">MAX(Assumptions!F74,MIN(Assumptions!G74,NORMINV(RAND(),Assumptions!D74,Assumptions!E74)))</f>
        <v>12.28634384022358</v>
      </c>
      <c r="H138" s="77">
        <f ca="1">MAX(Assumptions!F75,MIN(Assumptions!G75,NORMINV(RAND(),Assumptions!D75,Assumptions!E75)))</f>
        <v>0.62384116488968722</v>
      </c>
      <c r="I138" s="97">
        <f ca="1">'Historical Financials'!F7*(1+C138)</f>
        <v>1161.9913712974433</v>
      </c>
      <c r="J138" s="97">
        <f t="shared" ca="1" si="19"/>
        <v>1301.2952457302554</v>
      </c>
      <c r="K138" s="97">
        <f t="shared" ca="1" si="20"/>
        <v>1457.2993899854887</v>
      </c>
      <c r="L138" s="97">
        <f t="shared" ca="1" si="21"/>
        <v>1632.0058949114937</v>
      </c>
      <c r="M138" s="97">
        <f t="shared" ca="1" si="22"/>
        <v>1827.6568695004992</v>
      </c>
      <c r="N138" s="54">
        <f>Assumptions!E59</f>
        <v>0.25</v>
      </c>
      <c r="O138" s="77">
        <f t="shared" ca="1" si="23"/>
        <v>0.26232572080884625</v>
      </c>
      <c r="P138" s="77">
        <f t="shared" ca="1" si="24"/>
        <v>0.2746514416176925</v>
      </c>
      <c r="Q138" s="77">
        <f t="shared" ca="1" si="25"/>
        <v>0.28697716242653881</v>
      </c>
      <c r="R138" s="77">
        <f t="shared" ca="1" si="26"/>
        <v>0.29930288323538506</v>
      </c>
      <c r="S138" s="97">
        <f t="shared" ca="1" si="27"/>
        <v>181.22451266549052</v>
      </c>
      <c r="T138" s="97">
        <f t="shared" ca="1" si="28"/>
        <v>212.95642464885529</v>
      </c>
      <c r="U138" s="97">
        <f t="shared" ca="1" si="29"/>
        <v>249.69203842257403</v>
      </c>
      <c r="V138" s="97">
        <f t="shared" ca="1" si="30"/>
        <v>292.17502439681255</v>
      </c>
      <c r="W138" s="97">
        <f t="shared" ca="1" si="31"/>
        <v>341.25544720454945</v>
      </c>
      <c r="X138" s="97">
        <f t="shared" ca="1" si="32"/>
        <v>992.06412719862158</v>
      </c>
      <c r="Y138" s="97">
        <f t="shared" ca="1" si="33"/>
        <v>6775.2837059985632</v>
      </c>
      <c r="Z138" s="97">
        <f t="shared" ca="1" si="34"/>
        <v>6720.9123053714511</v>
      </c>
      <c r="AA138" s="97">
        <f ca="1">Assumptions!D40*Y138+(1-Assumptions!D40)*Z138</f>
        <v>6750.8165757163624</v>
      </c>
      <c r="AB138" s="97">
        <f t="shared" ca="1" si="35"/>
        <v>4568.7062923854037</v>
      </c>
      <c r="AC138" s="97">
        <f t="shared" ca="1" si="36"/>
        <v>5560.7704195840251</v>
      </c>
      <c r="AD138" s="97">
        <f ca="1">AC138+Assumptions!D47-Assumptions!D48-Assumptions!D49</f>
        <v>6701.2704195840251</v>
      </c>
      <c r="AE138" s="73">
        <f ca="1">AD138/Assumptions!D46</f>
        <v>144.11334235664569</v>
      </c>
      <c r="AF138" s="77">
        <f ca="1">AE138/Assumptions!D45-1</f>
        <v>0.4296958567127549</v>
      </c>
    </row>
    <row r="139" spans="2:32" x14ac:dyDescent="0.2">
      <c r="B139" s="130">
        <v>128</v>
      </c>
      <c r="C139" s="77">
        <f ca="1">MAX(Assumptions!F70,MIN(Assumptions!G70,NORMINV(RAND(),Assumptions!D70,Assumptions!E70)))</f>
        <v>0.12520361342174385</v>
      </c>
      <c r="D139" s="77">
        <f ca="1">MAX(Assumptions!F71,MIN(Assumptions!G71,NORMINV(RAND(),Assumptions!D71,Assumptions!E71)))</f>
        <v>0.24155739386453109</v>
      </c>
      <c r="E139" s="77">
        <f ca="1">MAX(Assumptions!F72,MIN(Assumptions!G72,NORMINV(RAND(),Assumptions!D72,Assumptions!E72)))</f>
        <v>0.10053227408689396</v>
      </c>
      <c r="F139" s="77">
        <f ca="1">MAX(Assumptions!F73,MIN(Assumptions!G73,NORMINV(RAND(),Assumptions!D73,Assumptions!E73)))</f>
        <v>3.2389907809200064E-2</v>
      </c>
      <c r="G139" s="101">
        <f ca="1">MAX(Assumptions!F74,MIN(Assumptions!G74,NORMINV(RAND(),Assumptions!D74,Assumptions!E74)))</f>
        <v>17.169627608707046</v>
      </c>
      <c r="H139" s="77">
        <f ca="1">MAX(Assumptions!F75,MIN(Assumptions!G75,NORMINV(RAND(),Assumptions!D75,Assumptions!E75)))</f>
        <v>0.59739307734820368</v>
      </c>
      <c r="I139" s="97">
        <f ca="1">'Historical Financials'!F7*(1+C139)</f>
        <v>1167.5112692864013</v>
      </c>
      <c r="J139" s="97">
        <f t="shared" ca="1" si="19"/>
        <v>1313.6878989116653</v>
      </c>
      <c r="K139" s="97">
        <f t="shared" ca="1" si="20"/>
        <v>1478.1663707638243</v>
      </c>
      <c r="L139" s="97">
        <f t="shared" ca="1" si="21"/>
        <v>1663.23814162196</v>
      </c>
      <c r="M139" s="97">
        <f t="shared" ca="1" si="22"/>
        <v>1871.4815669338955</v>
      </c>
      <c r="N139" s="54">
        <f>Assumptions!E59</f>
        <v>0.25</v>
      </c>
      <c r="O139" s="77">
        <f t="shared" ca="1" si="23"/>
        <v>0.24788934846613278</v>
      </c>
      <c r="P139" s="77">
        <f t="shared" ca="1" si="24"/>
        <v>0.24577869693226556</v>
      </c>
      <c r="Q139" s="77">
        <f t="shared" ca="1" si="25"/>
        <v>0.24366804539839831</v>
      </c>
      <c r="R139" s="77">
        <f t="shared" ca="1" si="26"/>
        <v>0.24155739386453109</v>
      </c>
      <c r="S139" s="97">
        <f t="shared" ca="1" si="27"/>
        <v>174.36578749942765</v>
      </c>
      <c r="T139" s="97">
        <f t="shared" ca="1" si="28"/>
        <v>194.54060003604792</v>
      </c>
      <c r="U139" s="97">
        <f t="shared" ca="1" si="29"/>
        <v>217.03398296978398</v>
      </c>
      <c r="V139" s="97">
        <f t="shared" ca="1" si="30"/>
        <v>242.11026383606489</v>
      </c>
      <c r="W139" s="97">
        <f t="shared" ca="1" si="31"/>
        <v>270.06361391385275</v>
      </c>
      <c r="X139" s="97">
        <f t="shared" ca="1" si="32"/>
        <v>814.21194316136507</v>
      </c>
      <c r="Y139" s="97">
        <f t="shared" ca="1" si="33"/>
        <v>4091.5947699105573</v>
      </c>
      <c r="Z139" s="97">
        <f t="shared" ca="1" si="34"/>
        <v>7761.8771582446252</v>
      </c>
      <c r="AA139" s="97">
        <f ca="1">Assumptions!D40*Y139+(1-Assumptions!D40)*Z139</f>
        <v>5743.2218446608877</v>
      </c>
      <c r="AB139" s="97">
        <f t="shared" ca="1" si="35"/>
        <v>3557.473522855365</v>
      </c>
      <c r="AC139" s="97">
        <f t="shared" ca="1" si="36"/>
        <v>4371.6854660167301</v>
      </c>
      <c r="AD139" s="97">
        <f ca="1">AC139+Assumptions!D47-Assumptions!D48-Assumptions!D49</f>
        <v>5512.1854660167301</v>
      </c>
      <c r="AE139" s="73">
        <f ca="1">AD139/Assumptions!D46</f>
        <v>118.54162292509096</v>
      </c>
      <c r="AF139" s="77">
        <f ca="1">AE139/Assumptions!D45-1</f>
        <v>0.17600816393939445</v>
      </c>
    </row>
    <row r="140" spans="2:32" x14ac:dyDescent="0.2">
      <c r="B140" s="130">
        <v>129</v>
      </c>
      <c r="C140" s="77">
        <f ca="1">MAX(Assumptions!F70,MIN(Assumptions!G70,NORMINV(RAND(),Assumptions!D70,Assumptions!E70)))</f>
        <v>0.14922403715641575</v>
      </c>
      <c r="D140" s="77">
        <f ca="1">MAX(Assumptions!F71,MIN(Assumptions!G71,NORMINV(RAND(),Assumptions!D71,Assumptions!E71)))</f>
        <v>0.29908594645459829</v>
      </c>
      <c r="E140" s="77">
        <f ca="1">MAX(Assumptions!F72,MIN(Assumptions!G72,NORMINV(RAND(),Assumptions!D72,Assumptions!E72)))</f>
        <v>0.06</v>
      </c>
      <c r="F140" s="77">
        <f ca="1">MAX(Assumptions!F73,MIN(Assumptions!G73,NORMINV(RAND(),Assumptions!D73,Assumptions!E73)))</f>
        <v>3.5433629999857538E-2</v>
      </c>
      <c r="G140" s="101">
        <f ca="1">MAX(Assumptions!F74,MIN(Assumptions!G74,NORMINV(RAND(),Assumptions!D74,Assumptions!E74)))</f>
        <v>16.642266691174775</v>
      </c>
      <c r="H140" s="77">
        <f ca="1">MAX(Assumptions!F75,MIN(Assumptions!G75,NORMINV(RAND(),Assumptions!D75,Assumptions!E75)))</f>
        <v>0.6194575553649877</v>
      </c>
      <c r="I140" s="97">
        <f ca="1">'Historical Financials'!F7*(1+C140)</f>
        <v>1192.4348609534968</v>
      </c>
      <c r="J140" s="97">
        <f t="shared" ref="J140:J203" ca="1" si="37">I140*(1+C140)</f>
        <v>1370.3748049510268</v>
      </c>
      <c r="K140" s="97">
        <f t="shared" ref="K140:K203" ca="1" si="38">J140*(1+C140)</f>
        <v>1574.8676657632548</v>
      </c>
      <c r="L140" s="97">
        <f t="shared" ref="L140:L203" ca="1" si="39">K140*(1+C140)</f>
        <v>1809.8757768355483</v>
      </c>
      <c r="M140" s="97">
        <f t="shared" ref="M140:M203" ca="1" si="40">L140*(1+C140)</f>
        <v>2079.9527470065532</v>
      </c>
      <c r="N140" s="54">
        <f>Assumptions!E59</f>
        <v>0.25</v>
      </c>
      <c r="O140" s="77">
        <f t="shared" ref="O140:O203" ca="1" si="41">N140+(D140-N140)/4</f>
        <v>0.26227148661364957</v>
      </c>
      <c r="P140" s="77">
        <f t="shared" ref="P140:P203" ca="1" si="42">N140+2*(D140-N140)/4</f>
        <v>0.27454297322729915</v>
      </c>
      <c r="Q140" s="77">
        <f t="shared" ref="Q140:Q203" ca="1" si="43">N140+3*(D140-N140)/4</f>
        <v>0.28681445984094872</v>
      </c>
      <c r="R140" s="77">
        <f t="shared" ref="R140:R203" ca="1" si="44">D140</f>
        <v>0.29908594645459829</v>
      </c>
      <c r="S140" s="97">
        <f t="shared" ref="S140:S203" ca="1" si="45">I140*N140*H140</f>
        <v>184.66569597456055</v>
      </c>
      <c r="T140" s="97">
        <f t="shared" ref="T140:T203" ca="1" si="46">J140*O140*H140</f>
        <v>222.63938697868682</v>
      </c>
      <c r="U140" s="97">
        <f t="shared" ref="U140:U203" ca="1" si="47">K140*P140*H140</f>
        <v>267.83415170308444</v>
      </c>
      <c r="V140" s="97">
        <f t="shared" ref="V140:V203" ca="1" si="48">L140*Q140*H140</f>
        <v>321.55951463376675</v>
      </c>
      <c r="W140" s="97">
        <f t="shared" ref="W140:W203" ca="1" si="49">M140*R140*H140</f>
        <v>385.35502779668587</v>
      </c>
      <c r="X140" s="97">
        <f t="shared" ref="X140:X203" ca="1" si="50">S140/(1+E140)^1+T140/(1+E140)^2+U140/(1+E140)^3+V140/(1+E140)^4+W140/(1+E140)^5</f>
        <v>1139.9048488446099</v>
      </c>
      <c r="Y140" s="97">
        <f t="shared" ref="Y140:Y203" ca="1" si="51">W140*(1+F140)/(E140-F140)</f>
        <v>16242.104766308761</v>
      </c>
      <c r="Z140" s="97">
        <f t="shared" ref="Z140:Z203" ca="1" si="52">M140*R140*G140</f>
        <v>10352.898415451296</v>
      </c>
      <c r="AA140" s="97">
        <f ca="1">Assumptions!D40*Y140+(1-Assumptions!D40)*Z140</f>
        <v>13591.961908422902</v>
      </c>
      <c r="AB140" s="97">
        <f t="shared" ref="AB140:AB203" ca="1" si="53">AA140/(1+E140)^5</f>
        <v>10156.704621353141</v>
      </c>
      <c r="AC140" s="97">
        <f t="shared" ref="AC140:AC203" ca="1" si="54">X140+AB140</f>
        <v>11296.609470197751</v>
      </c>
      <c r="AD140" s="97">
        <f ca="1">AC140+Assumptions!D47-Assumptions!D48-Assumptions!D49</f>
        <v>12437.109470197751</v>
      </c>
      <c r="AE140" s="73">
        <f ca="1">AD140/Assumptions!D46</f>
        <v>267.46471978919897</v>
      </c>
      <c r="AF140" s="77">
        <f ca="1">AE140/Assumptions!D45-1</f>
        <v>1.6534198391785613</v>
      </c>
    </row>
    <row r="141" spans="2:32" x14ac:dyDescent="0.2">
      <c r="B141" s="130">
        <v>130</v>
      </c>
      <c r="C141" s="77">
        <f ca="1">MAX(Assumptions!F70,MIN(Assumptions!G70,NORMINV(RAND(),Assumptions!D70,Assumptions!E70)))</f>
        <v>0.1394012058562106</v>
      </c>
      <c r="D141" s="77">
        <f ca="1">MAX(Assumptions!F71,MIN(Assumptions!G71,NORMINV(RAND(),Assumptions!D71,Assumptions!E71)))</f>
        <v>0.2662740356697012</v>
      </c>
      <c r="E141" s="77">
        <f ca="1">MAX(Assumptions!F72,MIN(Assumptions!G72,NORMINV(RAND(),Assumptions!D72,Assumptions!E72)))</f>
        <v>8.6443718068057174E-2</v>
      </c>
      <c r="F141" s="77">
        <f ca="1">MAX(Assumptions!F73,MIN(Assumptions!G73,NORMINV(RAND(),Assumptions!D73,Assumptions!E73)))</f>
        <v>3.5824504698832048E-2</v>
      </c>
      <c r="G141" s="101">
        <f ca="1">MAX(Assumptions!F74,MIN(Assumptions!G74,NORMINV(RAND(),Assumptions!D74,Assumptions!E74)))</f>
        <v>19.871514716330299</v>
      </c>
      <c r="H141" s="77">
        <f ca="1">MAX(Assumptions!F75,MIN(Assumptions!G75,NORMINV(RAND(),Assumptions!D75,Assumptions!E75)))</f>
        <v>0.41441863544255486</v>
      </c>
      <c r="I141" s="97">
        <f ca="1">'Historical Financials'!F7*(1+C141)</f>
        <v>1182.2426911964039</v>
      </c>
      <c r="J141" s="97">
        <f t="shared" ca="1" si="37"/>
        <v>1347.0487479638743</v>
      </c>
      <c r="K141" s="97">
        <f t="shared" ca="1" si="38"/>
        <v>1534.8289677771372</v>
      </c>
      <c r="L141" s="97">
        <f t="shared" ca="1" si="39"/>
        <v>1748.7859766683132</v>
      </c>
      <c r="M141" s="97">
        <f t="shared" ca="1" si="40"/>
        <v>1992.5688506003071</v>
      </c>
      <c r="N141" s="54">
        <f>Assumptions!E59</f>
        <v>0.25</v>
      </c>
      <c r="O141" s="77">
        <f t="shared" ca="1" si="41"/>
        <v>0.25406850891742527</v>
      </c>
      <c r="P141" s="77">
        <f t="shared" ca="1" si="42"/>
        <v>0.2581370178348506</v>
      </c>
      <c r="Q141" s="77">
        <f t="shared" ca="1" si="43"/>
        <v>0.26220552675227593</v>
      </c>
      <c r="R141" s="77">
        <f t="shared" ca="1" si="44"/>
        <v>0.2662740356697012</v>
      </c>
      <c r="S141" s="97">
        <f t="shared" ca="1" si="45"/>
        <v>122.48585071188687</v>
      </c>
      <c r="T141" s="97">
        <f t="shared" ca="1" si="46"/>
        <v>141.83173897967751</v>
      </c>
      <c r="U141" s="97">
        <f t="shared" ca="1" si="47"/>
        <v>164.19107722827923</v>
      </c>
      <c r="V141" s="97">
        <f t="shared" ca="1" si="48"/>
        <v>190.02807981060261</v>
      </c>
      <c r="W141" s="97">
        <f t="shared" ca="1" si="49"/>
        <v>219.87782570272782</v>
      </c>
      <c r="X141" s="97">
        <f t="shared" ca="1" si="50"/>
        <v>642.58638063456669</v>
      </c>
      <c r="Y141" s="97">
        <f t="shared" ca="1" si="51"/>
        <v>4499.3753308946498</v>
      </c>
      <c r="Z141" s="97">
        <f t="shared" ca="1" si="52"/>
        <v>10543.216630643341</v>
      </c>
      <c r="AA141" s="97">
        <f ca="1">Assumptions!D40*Y141+(1-Assumptions!D40)*Z141</f>
        <v>7219.1039157815612</v>
      </c>
      <c r="AB141" s="97">
        <f t="shared" ca="1" si="53"/>
        <v>4769.2174871196394</v>
      </c>
      <c r="AC141" s="97">
        <f t="shared" ca="1" si="54"/>
        <v>5411.8038677542063</v>
      </c>
      <c r="AD141" s="97">
        <f ca="1">AC141+Assumptions!D47-Assumptions!D48-Assumptions!D49</f>
        <v>6552.3038677542063</v>
      </c>
      <c r="AE141" s="73">
        <f ca="1">AD141/Assumptions!D46</f>
        <v>140.90976059686466</v>
      </c>
      <c r="AF141" s="77">
        <f ca="1">AE141/Assumptions!D45-1</f>
        <v>0.39791429163556202</v>
      </c>
    </row>
    <row r="142" spans="2:32" x14ac:dyDescent="0.2">
      <c r="B142" s="130">
        <v>131</v>
      </c>
      <c r="C142" s="77">
        <f ca="1">MAX(Assumptions!F70,MIN(Assumptions!G70,NORMINV(RAND(),Assumptions!D70,Assumptions!E70)))</f>
        <v>0.15432328351963687</v>
      </c>
      <c r="D142" s="77">
        <f ca="1">MAX(Assumptions!F71,MIN(Assumptions!G71,NORMINV(RAND(),Assumptions!D71,Assumptions!E71)))</f>
        <v>0.36058735775324857</v>
      </c>
      <c r="E142" s="77">
        <f ca="1">MAX(Assumptions!F72,MIN(Assumptions!G72,NORMINV(RAND(),Assumptions!D72,Assumptions!E72)))</f>
        <v>9.5799093789760148E-2</v>
      </c>
      <c r="F142" s="77">
        <f ca="1">MAX(Assumptions!F73,MIN(Assumptions!G73,NORMINV(RAND(),Assumptions!D73,Assumptions!E73)))</f>
        <v>2.8597733007284087E-2</v>
      </c>
      <c r="G142" s="101">
        <f ca="1">MAX(Assumptions!F74,MIN(Assumptions!G74,NORMINV(RAND(),Assumptions!D74,Assumptions!E74)))</f>
        <v>13.768208000650489</v>
      </c>
      <c r="H142" s="77">
        <f ca="1">MAX(Assumptions!F75,MIN(Assumptions!G75,NORMINV(RAND(),Assumptions!D75,Assumptions!E75)))</f>
        <v>0.60173270032517556</v>
      </c>
      <c r="I142" s="97">
        <f ca="1">'Historical Financials'!F7*(1+C142)</f>
        <v>1197.7258389799752</v>
      </c>
      <c r="J142" s="97">
        <f t="shared" ca="1" si="37"/>
        <v>1382.5628232076767</v>
      </c>
      <c r="K142" s="97">
        <f t="shared" ca="1" si="38"/>
        <v>1595.9244577572647</v>
      </c>
      <c r="L142" s="97">
        <f t="shared" ca="1" si="39"/>
        <v>1842.2127603276617</v>
      </c>
      <c r="M142" s="97">
        <f t="shared" ca="1" si="40"/>
        <v>2126.5090824432004</v>
      </c>
      <c r="N142" s="54">
        <f>Assumptions!E59</f>
        <v>0.25</v>
      </c>
      <c r="O142" s="77">
        <f t="shared" ca="1" si="41"/>
        <v>0.27764683943831214</v>
      </c>
      <c r="P142" s="77">
        <f t="shared" ca="1" si="42"/>
        <v>0.30529367887662429</v>
      </c>
      <c r="Q142" s="77">
        <f t="shared" ca="1" si="43"/>
        <v>0.33294051831493643</v>
      </c>
      <c r="R142" s="77">
        <f t="shared" ca="1" si="44"/>
        <v>0.36058735775324857</v>
      </c>
      <c r="S142" s="97">
        <f t="shared" ca="1" si="45"/>
        <v>180.17770083466422</v>
      </c>
      <c r="T142" s="97">
        <f t="shared" ca="1" si="46"/>
        <v>230.98364053413732</v>
      </c>
      <c r="U142" s="97">
        <f t="shared" ca="1" si="47"/>
        <v>293.17960539105218</v>
      </c>
      <c r="V142" s="97">
        <f t="shared" ca="1" si="48"/>
        <v>369.07110977830376</v>
      </c>
      <c r="W142" s="97">
        <f t="shared" ca="1" si="49"/>
        <v>461.40399601832405</v>
      </c>
      <c r="X142" s="97">
        <f t="shared" ca="1" si="50"/>
        <v>1127.5989275085935</v>
      </c>
      <c r="Y142" s="97">
        <f t="shared" ca="1" si="51"/>
        <v>7062.3436605871557</v>
      </c>
      <c r="Z142" s="97">
        <f t="shared" ca="1" si="52"/>
        <v>10557.355759589933</v>
      </c>
      <c r="AA142" s="97">
        <f ca="1">Assumptions!D40*Y142+(1-Assumptions!D40)*Z142</f>
        <v>8635.0991051384044</v>
      </c>
      <c r="AB142" s="97">
        <f t="shared" ca="1" si="53"/>
        <v>5465.2828285249998</v>
      </c>
      <c r="AC142" s="97">
        <f t="shared" ca="1" si="54"/>
        <v>6592.8817560335938</v>
      </c>
      <c r="AD142" s="97">
        <f ca="1">AC142+Assumptions!D47-Assumptions!D48-Assumptions!D49</f>
        <v>7733.3817560335938</v>
      </c>
      <c r="AE142" s="73">
        <f ca="1">AD142/Assumptions!D46</f>
        <v>166.30928507599126</v>
      </c>
      <c r="AF142" s="77">
        <f ca="1">AE142/Assumptions!D45-1</f>
        <v>0.64989370115070688</v>
      </c>
    </row>
    <row r="143" spans="2:32" x14ac:dyDescent="0.2">
      <c r="B143" s="130">
        <v>132</v>
      </c>
      <c r="C143" s="77">
        <f ca="1">MAX(Assumptions!F70,MIN(Assumptions!G70,NORMINV(RAND(),Assumptions!D70,Assumptions!E70)))</f>
        <v>0.11281045030497774</v>
      </c>
      <c r="D143" s="77">
        <f ca="1">MAX(Assumptions!F71,MIN(Assumptions!G71,NORMINV(RAND(),Assumptions!D71,Assumptions!E71)))</f>
        <v>0.24403872030231336</v>
      </c>
      <c r="E143" s="77">
        <f ca="1">MAX(Assumptions!F72,MIN(Assumptions!G72,NORMINV(RAND(),Assumptions!D72,Assumptions!E72)))</f>
        <v>0.10192558308491356</v>
      </c>
      <c r="F143" s="77">
        <f ca="1">MAX(Assumptions!F73,MIN(Assumptions!G73,NORMINV(RAND(),Assumptions!D73,Assumptions!E73)))</f>
        <v>3.5297976754808488E-2</v>
      </c>
      <c r="G143" s="101">
        <f ca="1">MAX(Assumptions!F74,MIN(Assumptions!G74,NORMINV(RAND(),Assumptions!D74,Assumptions!E74)))</f>
        <v>17.64046166950596</v>
      </c>
      <c r="H143" s="77">
        <f ca="1">MAX(Assumptions!F75,MIN(Assumptions!G75,NORMINV(RAND(),Assumptions!D75,Assumptions!E75)))</f>
        <v>0.57580238707437148</v>
      </c>
      <c r="I143" s="97">
        <f ca="1">'Historical Financials'!F7*(1+C143)</f>
        <v>1154.6521232364448</v>
      </c>
      <c r="J143" s="97">
        <f t="shared" ca="1" si="37"/>
        <v>1284.908949204347</v>
      </c>
      <c r="K143" s="97">
        <f t="shared" ca="1" si="38"/>
        <v>1429.8601063649853</v>
      </c>
      <c r="L143" s="97">
        <f t="shared" ca="1" si="39"/>
        <v>1591.1632688371428</v>
      </c>
      <c r="M143" s="97">
        <f t="shared" ca="1" si="40"/>
        <v>1770.6631137034015</v>
      </c>
      <c r="N143" s="54">
        <f>Assumptions!E59</f>
        <v>0.25</v>
      </c>
      <c r="O143" s="77">
        <f t="shared" ca="1" si="41"/>
        <v>0.24850968007557833</v>
      </c>
      <c r="P143" s="77">
        <f t="shared" ca="1" si="42"/>
        <v>0.24701936015115666</v>
      </c>
      <c r="Q143" s="77">
        <f t="shared" ca="1" si="43"/>
        <v>0.24552904022673502</v>
      </c>
      <c r="R143" s="77">
        <f t="shared" ca="1" si="44"/>
        <v>0.24403872030231336</v>
      </c>
      <c r="S143" s="97">
        <f t="shared" ca="1" si="45"/>
        <v>166.21286220000908</v>
      </c>
      <c r="T143" s="97">
        <f t="shared" ca="1" si="46"/>
        <v>183.86079141023703</v>
      </c>
      <c r="U143" s="97">
        <f t="shared" ca="1" si="47"/>
        <v>203.37520455846763</v>
      </c>
      <c r="V143" s="97">
        <f t="shared" ca="1" si="48"/>
        <v>224.95262839567718</v>
      </c>
      <c r="W143" s="97">
        <f t="shared" ca="1" si="49"/>
        <v>248.81017697179601</v>
      </c>
      <c r="X143" s="97">
        <f t="shared" ca="1" si="50"/>
        <v>759.97911600542034</v>
      </c>
      <c r="Y143" s="97">
        <f t="shared" ca="1" si="51"/>
        <v>3866.1552921272423</v>
      </c>
      <c r="Z143" s="97">
        <f t="shared" ca="1" si="52"/>
        <v>7622.6262488332759</v>
      </c>
      <c r="AA143" s="97">
        <f ca="1">Assumptions!D40*Y143+(1-Assumptions!D40)*Z143</f>
        <v>5556.5672226449569</v>
      </c>
      <c r="AB143" s="97">
        <f t="shared" ca="1" si="53"/>
        <v>3420.1506990122975</v>
      </c>
      <c r="AC143" s="97">
        <f t="shared" ca="1" si="54"/>
        <v>4180.1298150177181</v>
      </c>
      <c r="AD143" s="97">
        <f ca="1">AC143+Assumptions!D47-Assumptions!D48-Assumptions!D49</f>
        <v>5320.6298150177181</v>
      </c>
      <c r="AE143" s="73">
        <f ca="1">AD143/Assumptions!D46</f>
        <v>114.42214655952083</v>
      </c>
      <c r="AF143" s="77">
        <f ca="1">AE143/Assumptions!D45-1</f>
        <v>0.13514034285238918</v>
      </c>
    </row>
    <row r="144" spans="2:32" x14ac:dyDescent="0.2">
      <c r="B144" s="130">
        <v>133</v>
      </c>
      <c r="C144" s="77">
        <f ca="1">MAX(Assumptions!F70,MIN(Assumptions!G70,NORMINV(RAND(),Assumptions!D70,Assumptions!E70)))</f>
        <v>0.15422181075940536</v>
      </c>
      <c r="D144" s="77">
        <f ca="1">MAX(Assumptions!F71,MIN(Assumptions!G71,NORMINV(RAND(),Assumptions!D71,Assumptions!E71)))</f>
        <v>0.32740206028248064</v>
      </c>
      <c r="E144" s="77">
        <f ca="1">MAX(Assumptions!F72,MIN(Assumptions!G72,NORMINV(RAND(),Assumptions!D72,Assumptions!E72)))</f>
        <v>8.3620689813237045E-2</v>
      </c>
      <c r="F144" s="77">
        <f ca="1">MAX(Assumptions!F73,MIN(Assumptions!G73,NORMINV(RAND(),Assumptions!D73,Assumptions!E73)))</f>
        <v>3.6372331712539806E-2</v>
      </c>
      <c r="G144" s="101">
        <f ca="1">MAX(Assumptions!F74,MIN(Assumptions!G74,NORMINV(RAND(),Assumptions!D74,Assumptions!E74)))</f>
        <v>12.569449150787674</v>
      </c>
      <c r="H144" s="77">
        <f ca="1">MAX(Assumptions!F75,MIN(Assumptions!G75,NORMINV(RAND(),Assumptions!D75,Assumptions!E75)))</f>
        <v>0.58797349818803746</v>
      </c>
      <c r="I144" s="97">
        <f ca="1">'Historical Financials'!F7*(1+C144)</f>
        <v>1197.6205508439589</v>
      </c>
      <c r="J144" s="97">
        <f t="shared" ca="1" si="37"/>
        <v>1382.3197607977907</v>
      </c>
      <c r="K144" s="97">
        <f t="shared" ca="1" si="38"/>
        <v>1595.5036173565341</v>
      </c>
      <c r="L144" s="97">
        <f t="shared" ca="1" si="39"/>
        <v>1841.5650742984401</v>
      </c>
      <c r="M144" s="97">
        <f t="shared" ca="1" si="40"/>
        <v>2125.5745746880243</v>
      </c>
      <c r="N144" s="54">
        <f>Assumptions!E59</f>
        <v>0.25</v>
      </c>
      <c r="O144" s="77">
        <f t="shared" ca="1" si="41"/>
        <v>0.26935051507062013</v>
      </c>
      <c r="P144" s="77">
        <f t="shared" ca="1" si="42"/>
        <v>0.28870103014124032</v>
      </c>
      <c r="Q144" s="77">
        <f t="shared" ca="1" si="43"/>
        <v>0.30805154521186051</v>
      </c>
      <c r="R144" s="77">
        <f t="shared" ca="1" si="44"/>
        <v>0.32740206028248064</v>
      </c>
      <c r="S144" s="97">
        <f t="shared" ca="1" si="45"/>
        <v>176.04228619540172</v>
      </c>
      <c r="T144" s="97">
        <f t="shared" ca="1" si="46"/>
        <v>218.91931388220684</v>
      </c>
      <c r="U144" s="97">
        <f t="shared" ca="1" si="47"/>
        <v>270.83443294145752</v>
      </c>
      <c r="V144" s="97">
        <f t="shared" ca="1" si="48"/>
        <v>333.55558204900797</v>
      </c>
      <c r="W144" s="97">
        <f t="shared" ca="1" si="49"/>
        <v>409.18104400711206</v>
      </c>
      <c r="X144" s="97">
        <f t="shared" ca="1" si="50"/>
        <v>1077.5157640396235</v>
      </c>
      <c r="Y144" s="97">
        <f t="shared" ca="1" si="51"/>
        <v>8975.2095039248397</v>
      </c>
      <c r="Z144" s="97">
        <f t="shared" ca="1" si="52"/>
        <v>8747.2995670100572</v>
      </c>
      <c r="AA144" s="97">
        <f ca="1">Assumptions!D40*Y144+(1-Assumptions!D40)*Z144</f>
        <v>8872.6500323131877</v>
      </c>
      <c r="AB144" s="97">
        <f t="shared" ca="1" si="53"/>
        <v>5938.3652913917367</v>
      </c>
      <c r="AC144" s="97">
        <f t="shared" ca="1" si="54"/>
        <v>7015.8810554313604</v>
      </c>
      <c r="AD144" s="97">
        <f ca="1">AC144+Assumptions!D47-Assumptions!D48-Assumptions!D49</f>
        <v>8156.3810554313604</v>
      </c>
      <c r="AE144" s="73">
        <f ca="1">AD144/Assumptions!D46</f>
        <v>175.40604420282494</v>
      </c>
      <c r="AF144" s="77">
        <f ca="1">AE144/Assumptions!D45-1</f>
        <v>0.74013932740897759</v>
      </c>
    </row>
    <row r="145" spans="2:32" x14ac:dyDescent="0.2">
      <c r="B145" s="130">
        <v>134</v>
      </c>
      <c r="C145" s="77">
        <f ca="1">MAX(Assumptions!F70,MIN(Assumptions!G70,NORMINV(RAND(),Assumptions!D70,Assumptions!E70)))</f>
        <v>0.12432629226273761</v>
      </c>
      <c r="D145" s="77">
        <f ca="1">MAX(Assumptions!F71,MIN(Assumptions!G71,NORMINV(RAND(),Assumptions!D71,Assumptions!E71)))</f>
        <v>0.31689339783656878</v>
      </c>
      <c r="E145" s="77">
        <f ca="1">MAX(Assumptions!F72,MIN(Assumptions!G72,NORMINV(RAND(),Assumptions!D72,Assumptions!E72)))</f>
        <v>7.2386989480887148E-2</v>
      </c>
      <c r="F145" s="77">
        <f ca="1">MAX(Assumptions!F73,MIN(Assumptions!G73,NORMINV(RAND(),Assumptions!D73,Assumptions!E73)))</f>
        <v>3.2412157289080104E-2</v>
      </c>
      <c r="G145" s="101">
        <f ca="1">MAX(Assumptions!F74,MIN(Assumptions!G74,NORMINV(RAND(),Assumptions!D74,Assumptions!E74)))</f>
        <v>15.340211120197054</v>
      </c>
      <c r="H145" s="77">
        <f ca="1">MAX(Assumptions!F75,MIN(Assumptions!G75,NORMINV(RAND(),Assumptions!D75,Assumptions!E75)))</f>
        <v>0.61466019702285279</v>
      </c>
      <c r="I145" s="97">
        <f ca="1">'Historical Financials'!F7*(1+C145)</f>
        <v>1166.6009608518164</v>
      </c>
      <c r="J145" s="97">
        <f t="shared" ca="1" si="37"/>
        <v>1311.6401328646696</v>
      </c>
      <c r="K145" s="97">
        <f t="shared" ca="1" si="38"/>
        <v>1474.7114873667383</v>
      </c>
      <c r="L145" s="97">
        <f t="shared" ca="1" si="39"/>
        <v>1658.0568987483118</v>
      </c>
      <c r="M145" s="97">
        <f t="shared" ca="1" si="40"/>
        <v>1864.1969653303427</v>
      </c>
      <c r="N145" s="54">
        <f>Assumptions!E59</f>
        <v>0.25</v>
      </c>
      <c r="O145" s="77">
        <f t="shared" ca="1" si="41"/>
        <v>0.26672334945914222</v>
      </c>
      <c r="P145" s="77">
        <f t="shared" ca="1" si="42"/>
        <v>0.28344669891828439</v>
      </c>
      <c r="Q145" s="77">
        <f t="shared" ca="1" si="43"/>
        <v>0.30017004837742656</v>
      </c>
      <c r="R145" s="77">
        <f t="shared" ca="1" si="44"/>
        <v>0.31689339783656878</v>
      </c>
      <c r="S145" s="97">
        <f t="shared" ca="1" si="45"/>
        <v>179.26579411105669</v>
      </c>
      <c r="T145" s="97">
        <f t="shared" ca="1" si="46"/>
        <v>215.03582706709187</v>
      </c>
      <c r="U145" s="97">
        <f t="shared" ca="1" si="47"/>
        <v>256.92925495581324</v>
      </c>
      <c r="V145" s="97">
        <f t="shared" ca="1" si="48"/>
        <v>305.91577738997836</v>
      </c>
      <c r="W145" s="97">
        <f t="shared" ca="1" si="49"/>
        <v>363.11156281678382</v>
      </c>
      <c r="X145" s="97">
        <f t="shared" ca="1" si="50"/>
        <v>1049.8197704842316</v>
      </c>
      <c r="Y145" s="97">
        <f t="shared" ca="1" si="51"/>
        <v>9377.9203401163486</v>
      </c>
      <c r="Z145" s="97">
        <f t="shared" ca="1" si="52"/>
        <v>9062.2559599170872</v>
      </c>
      <c r="AA145" s="97">
        <f ca="1">Assumptions!D40*Y145+(1-Assumptions!D40)*Z145</f>
        <v>9235.8713690266814</v>
      </c>
      <c r="AB145" s="97">
        <f t="shared" ca="1" si="53"/>
        <v>6512.0869995425555</v>
      </c>
      <c r="AC145" s="97">
        <f t="shared" ca="1" si="54"/>
        <v>7561.9067700267869</v>
      </c>
      <c r="AD145" s="97">
        <f ca="1">AC145+Assumptions!D47-Assumptions!D48-Assumptions!D49</f>
        <v>8702.4067700267879</v>
      </c>
      <c r="AE145" s="73">
        <f ca="1">AD145/Assumptions!D46</f>
        <v>187.14853268874813</v>
      </c>
      <c r="AF145" s="77">
        <f ca="1">AE145/Assumptions!D45-1</f>
        <v>0.85663226873758069</v>
      </c>
    </row>
    <row r="146" spans="2:32" x14ac:dyDescent="0.2">
      <c r="B146" s="130">
        <v>135</v>
      </c>
      <c r="C146" s="77">
        <f ca="1">MAX(Assumptions!F70,MIN(Assumptions!G70,NORMINV(RAND(),Assumptions!D70,Assumptions!E70)))</f>
        <v>0.11372367805245467</v>
      </c>
      <c r="D146" s="77">
        <f ca="1">MAX(Assumptions!F71,MIN(Assumptions!G71,NORMINV(RAND(),Assumptions!D71,Assumptions!E71)))</f>
        <v>0.26331291946903501</v>
      </c>
      <c r="E146" s="77">
        <f ca="1">MAX(Assumptions!F72,MIN(Assumptions!G72,NORMINV(RAND(),Assumptions!D72,Assumptions!E72)))</f>
        <v>9.7198747709347277E-2</v>
      </c>
      <c r="F146" s="77">
        <f ca="1">MAX(Assumptions!F73,MIN(Assumptions!G73,NORMINV(RAND(),Assumptions!D73,Assumptions!E73)))</f>
        <v>3.1175357654958713E-2</v>
      </c>
      <c r="G146" s="101">
        <f ca="1">MAX(Assumptions!F74,MIN(Assumptions!G74,NORMINV(RAND(),Assumptions!D74,Assumptions!E74)))</f>
        <v>15.981910782320799</v>
      </c>
      <c r="H146" s="77">
        <f ca="1">MAX(Assumptions!F75,MIN(Assumptions!G75,NORMINV(RAND(),Assumptions!D75,Assumptions!E75)))</f>
        <v>0.62723538730645934</v>
      </c>
      <c r="I146" s="97">
        <f ca="1">'Historical Financials'!F7*(1+C146)</f>
        <v>1155.5996883472269</v>
      </c>
      <c r="J146" s="97">
        <f t="shared" ca="1" si="37"/>
        <v>1287.0187352623439</v>
      </c>
      <c r="K146" s="97">
        <f t="shared" ca="1" si="38"/>
        <v>1433.383239558796</v>
      </c>
      <c r="L146" s="97">
        <f t="shared" ca="1" si="39"/>
        <v>1596.3928536201649</v>
      </c>
      <c r="M146" s="97">
        <f t="shared" ca="1" si="40"/>
        <v>1777.9405205505038</v>
      </c>
      <c r="N146" s="54">
        <f>Assumptions!E59</f>
        <v>0.25</v>
      </c>
      <c r="O146" s="77">
        <f t="shared" ca="1" si="41"/>
        <v>0.25332822986725878</v>
      </c>
      <c r="P146" s="77">
        <f t="shared" ca="1" si="42"/>
        <v>0.25665645973451751</v>
      </c>
      <c r="Q146" s="77">
        <f t="shared" ca="1" si="43"/>
        <v>0.25998468960177623</v>
      </c>
      <c r="R146" s="77">
        <f t="shared" ca="1" si="44"/>
        <v>0.26331291946903501</v>
      </c>
      <c r="S146" s="97">
        <f t="shared" ca="1" si="45"/>
        <v>181.20825452292414</v>
      </c>
      <c r="T146" s="97">
        <f t="shared" ca="1" si="46"/>
        <v>204.50268286079952</v>
      </c>
      <c r="U146" s="97">
        <f t="shared" ca="1" si="47"/>
        <v>230.7517873988364</v>
      </c>
      <c r="V146" s="97">
        <f t="shared" ca="1" si="48"/>
        <v>260.32633283930164</v>
      </c>
      <c r="W146" s="97">
        <f t="shared" ca="1" si="49"/>
        <v>293.64320028698086</v>
      </c>
      <c r="X146" s="97">
        <f t="shared" ca="1" si="50"/>
        <v>874.02637817749496</v>
      </c>
      <c r="Y146" s="97">
        <f t="shared" ca="1" si="51"/>
        <v>4586.2175787919459</v>
      </c>
      <c r="Z146" s="97">
        <f t="shared" ca="1" si="52"/>
        <v>7482.0067932945785</v>
      </c>
      <c r="AA146" s="97">
        <f ca="1">Assumptions!D40*Y146+(1-Assumptions!D40)*Z146</f>
        <v>5889.3227253181303</v>
      </c>
      <c r="AB146" s="97">
        <f t="shared" ca="1" si="53"/>
        <v>3703.7258897289889</v>
      </c>
      <c r="AC146" s="97">
        <f t="shared" ca="1" si="54"/>
        <v>4577.7522679064841</v>
      </c>
      <c r="AD146" s="97">
        <f ca="1">AC146+Assumptions!D47-Assumptions!D48-Assumptions!D49</f>
        <v>5718.2522679064841</v>
      </c>
      <c r="AE146" s="73">
        <f ca="1">AD146/Assumptions!D46</f>
        <v>122.97316705175234</v>
      </c>
      <c r="AF146" s="77">
        <f ca="1">AE146/Assumptions!D45-1</f>
        <v>0.21997189535468586</v>
      </c>
    </row>
    <row r="147" spans="2:32" x14ac:dyDescent="0.2">
      <c r="B147" s="130">
        <v>136</v>
      </c>
      <c r="C147" s="77">
        <f ca="1">MAX(Assumptions!F70,MIN(Assumptions!G70,NORMINV(RAND(),Assumptions!D70,Assumptions!E70)))</f>
        <v>0.12446323283650992</v>
      </c>
      <c r="D147" s="77">
        <f ca="1">MAX(Assumptions!F71,MIN(Assumptions!G71,NORMINV(RAND(),Assumptions!D71,Assumptions!E71)))</f>
        <v>0.29955194946075686</v>
      </c>
      <c r="E147" s="77">
        <f ca="1">MAX(Assumptions!F72,MIN(Assumptions!G72,NORMINV(RAND(),Assumptions!D72,Assumptions!E72)))</f>
        <v>8.5882946152367745E-2</v>
      </c>
      <c r="F147" s="77">
        <f ca="1">MAX(Assumptions!F73,MIN(Assumptions!G73,NORMINV(RAND(),Assumptions!D73,Assumptions!E73)))</f>
        <v>4.4203779712823299E-2</v>
      </c>
      <c r="G147" s="101">
        <f ca="1">MAX(Assumptions!F74,MIN(Assumptions!G74,NORMINV(RAND(),Assumptions!D74,Assumptions!E74)))</f>
        <v>11.580602904331164</v>
      </c>
      <c r="H147" s="77">
        <f ca="1">MAX(Assumptions!F75,MIN(Assumptions!G75,NORMINV(RAND(),Assumptions!D75,Assumptions!E75)))</f>
        <v>0.66590382685602023</v>
      </c>
      <c r="I147" s="97">
        <f ca="1">'Historical Financials'!F7*(1+C147)</f>
        <v>1166.7430503911626</v>
      </c>
      <c r="J147" s="97">
        <f t="shared" ca="1" si="37"/>
        <v>1311.9596623323775</v>
      </c>
      <c r="K147" s="97">
        <f t="shared" ca="1" si="38"/>
        <v>1475.2504032573611</v>
      </c>
      <c r="L147" s="97">
        <f t="shared" ca="1" si="39"/>
        <v>1658.8648376901372</v>
      </c>
      <c r="M147" s="97">
        <f t="shared" ca="1" si="40"/>
        <v>1865.3325182278638</v>
      </c>
      <c r="N147" s="54">
        <f>Assumptions!E59</f>
        <v>0.25</v>
      </c>
      <c r="O147" s="77">
        <f t="shared" ca="1" si="41"/>
        <v>0.2623879873651892</v>
      </c>
      <c r="P147" s="77">
        <f t="shared" ca="1" si="42"/>
        <v>0.2747759747303784</v>
      </c>
      <c r="Q147" s="77">
        <f t="shared" ca="1" si="43"/>
        <v>0.28716396209556766</v>
      </c>
      <c r="R147" s="77">
        <f t="shared" ca="1" si="44"/>
        <v>0.29955194946075686</v>
      </c>
      <c r="S147" s="97">
        <f t="shared" ca="1" si="45"/>
        <v>194.2346655532854</v>
      </c>
      <c r="T147" s="97">
        <f t="shared" ca="1" si="46"/>
        <v>229.23236835305016</v>
      </c>
      <c r="U147" s="97">
        <f t="shared" ca="1" si="47"/>
        <v>269.93301770308994</v>
      </c>
      <c r="V147" s="97">
        <f t="shared" ca="1" si="48"/>
        <v>317.21407514675298</v>
      </c>
      <c r="W147" s="97">
        <f t="shared" ca="1" si="49"/>
        <v>372.08308073377259</v>
      </c>
      <c r="X147" s="97">
        <f t="shared" ca="1" si="50"/>
        <v>1058.6940398258546</v>
      </c>
      <c r="Y147" s="97">
        <f t="shared" ca="1" si="51"/>
        <v>9321.9368922111171</v>
      </c>
      <c r="Z147" s="97">
        <f t="shared" ca="1" si="52"/>
        <v>6470.8239112277715</v>
      </c>
      <c r="AA147" s="97">
        <f ca="1">Assumptions!D40*Y147+(1-Assumptions!D40)*Z147</f>
        <v>8038.9360507686115</v>
      </c>
      <c r="AB147" s="97">
        <f t="shared" ca="1" si="53"/>
        <v>5324.5573739501015</v>
      </c>
      <c r="AC147" s="97">
        <f t="shared" ca="1" si="54"/>
        <v>6383.2514137759563</v>
      </c>
      <c r="AD147" s="97">
        <f ca="1">AC147+Assumptions!D47-Assumptions!D48-Assumptions!D49</f>
        <v>7523.7514137759563</v>
      </c>
      <c r="AE147" s="73">
        <f ca="1">AD147/Assumptions!D46</f>
        <v>161.80110567260121</v>
      </c>
      <c r="AF147" s="77">
        <f ca="1">AE147/Assumptions!D45-1</f>
        <v>0.60516969913294849</v>
      </c>
    </row>
    <row r="148" spans="2:32" x14ac:dyDescent="0.2">
      <c r="B148" s="130">
        <v>137</v>
      </c>
      <c r="C148" s="77">
        <f ca="1">MAX(Assumptions!F70,MIN(Assumptions!G70,NORMINV(RAND(),Assumptions!D70,Assumptions!E70)))</f>
        <v>0.15017844246734668</v>
      </c>
      <c r="D148" s="77">
        <f ca="1">MAX(Assumptions!F71,MIN(Assumptions!G71,NORMINV(RAND(),Assumptions!D71,Assumptions!E71)))</f>
        <v>0.22522822470998416</v>
      </c>
      <c r="E148" s="77">
        <f ca="1">MAX(Assumptions!F72,MIN(Assumptions!G72,NORMINV(RAND(),Assumptions!D72,Assumptions!E72)))</f>
        <v>6.5658957420110658E-2</v>
      </c>
      <c r="F148" s="77">
        <f ca="1">MAX(Assumptions!F73,MIN(Assumptions!G73,NORMINV(RAND(),Assumptions!D73,Assumptions!E73)))</f>
        <v>2.9190824747285751E-2</v>
      </c>
      <c r="G148" s="101">
        <f ca="1">MAX(Assumptions!F74,MIN(Assumptions!G74,NORMINV(RAND(),Assumptions!D74,Assumptions!E74)))</f>
        <v>14.786239769015582</v>
      </c>
      <c r="H148" s="77">
        <f ca="1">MAX(Assumptions!F75,MIN(Assumptions!G75,NORMINV(RAND(),Assumptions!D75,Assumptions!E75)))</f>
        <v>0.57455440266286417</v>
      </c>
      <c r="I148" s="97">
        <f ca="1">'Historical Financials'!F7*(1+C148)</f>
        <v>1193.4251519041188</v>
      </c>
      <c r="J148" s="97">
        <f t="shared" ca="1" si="37"/>
        <v>1372.6518824184361</v>
      </c>
      <c r="K148" s="97">
        <f t="shared" ca="1" si="38"/>
        <v>1578.7946041699083</v>
      </c>
      <c r="L148" s="97">
        <f t="shared" ca="1" si="39"/>
        <v>1815.8955187999964</v>
      </c>
      <c r="M148" s="97">
        <f t="shared" ca="1" si="40"/>
        <v>2088.6038794968144</v>
      </c>
      <c r="N148" s="54">
        <f>Assumptions!E59</f>
        <v>0.25</v>
      </c>
      <c r="O148" s="77">
        <f t="shared" ca="1" si="41"/>
        <v>0.24380705617749604</v>
      </c>
      <c r="P148" s="77">
        <f t="shared" ca="1" si="42"/>
        <v>0.23761411235499208</v>
      </c>
      <c r="Q148" s="77">
        <f t="shared" ca="1" si="43"/>
        <v>0.23142116853248812</v>
      </c>
      <c r="R148" s="77">
        <f t="shared" ca="1" si="44"/>
        <v>0.22522822470998416</v>
      </c>
      <c r="S148" s="97">
        <f t="shared" ca="1" si="45"/>
        <v>171.42191881877724</v>
      </c>
      <c r="T148" s="97">
        <f t="shared" ca="1" si="46"/>
        <v>192.28164880846924</v>
      </c>
      <c r="U148" s="97">
        <f t="shared" ca="1" si="47"/>
        <v>215.54056700160831</v>
      </c>
      <c r="V148" s="97">
        <f t="shared" ca="1" si="48"/>
        <v>241.44882482587002</v>
      </c>
      <c r="W148" s="97">
        <f t="shared" ca="1" si="49"/>
        <v>270.27759816641782</v>
      </c>
      <c r="X148" s="97">
        <f t="shared" ca="1" si="50"/>
        <v>892.16281552659029</v>
      </c>
      <c r="Y148" s="97">
        <f t="shared" ca="1" si="51"/>
        <v>7627.6793951365089</v>
      </c>
      <c r="Z148" s="97">
        <f t="shared" ca="1" si="52"/>
        <v>6955.6326644794553</v>
      </c>
      <c r="AA148" s="97">
        <f ca="1">Assumptions!D40*Y148+(1-Assumptions!D40)*Z148</f>
        <v>7325.258366340835</v>
      </c>
      <c r="AB148" s="97">
        <f t="shared" ca="1" si="53"/>
        <v>5330.0557096918037</v>
      </c>
      <c r="AC148" s="97">
        <f t="shared" ca="1" si="54"/>
        <v>6222.2185252183936</v>
      </c>
      <c r="AD148" s="97">
        <f ca="1">AC148+Assumptions!D47-Assumptions!D48-Assumptions!D49</f>
        <v>7362.7185252183936</v>
      </c>
      <c r="AE148" s="73">
        <f ca="1">AD148/Assumptions!D46</f>
        <v>158.33803280039555</v>
      </c>
      <c r="AF148" s="77">
        <f ca="1">AE148/Assumptions!D45-1</f>
        <v>0.57081381746424165</v>
      </c>
    </row>
    <row r="149" spans="2:32" x14ac:dyDescent="0.2">
      <c r="B149" s="130">
        <v>138</v>
      </c>
      <c r="C149" s="77">
        <f ca="1">MAX(Assumptions!F70,MIN(Assumptions!G70,NORMINV(RAND(),Assumptions!D70,Assumptions!E70)))</f>
        <v>5.7299401118122692E-2</v>
      </c>
      <c r="D149" s="77">
        <f ca="1">MAX(Assumptions!F71,MIN(Assumptions!G71,NORMINV(RAND(),Assumptions!D71,Assumptions!E71)))</f>
        <v>0.24922412317469958</v>
      </c>
      <c r="E149" s="77">
        <f ca="1">MAX(Assumptions!F72,MIN(Assumptions!G72,NORMINV(RAND(),Assumptions!D72,Assumptions!E72)))</f>
        <v>9.8200303454839266E-2</v>
      </c>
      <c r="F149" s="77">
        <f ca="1">MAX(Assumptions!F73,MIN(Assumptions!G73,NORMINV(RAND(),Assumptions!D73,Assumptions!E73)))</f>
        <v>4.2258080024746833E-2</v>
      </c>
      <c r="G149" s="101">
        <f ca="1">MAX(Assumptions!F74,MIN(Assumptions!G74,NORMINV(RAND(),Assumptions!D74,Assumptions!E74)))</f>
        <v>15.036014791706794</v>
      </c>
      <c r="H149" s="77">
        <f ca="1">MAX(Assumptions!F75,MIN(Assumptions!G75,NORMINV(RAND(),Assumptions!D75,Assumptions!E75)))</f>
        <v>0.4881739636304121</v>
      </c>
      <c r="I149" s="97">
        <f ca="1">'Historical Financials'!F7*(1+C149)</f>
        <v>1097.0538586001639</v>
      </c>
      <c r="J149" s="97">
        <f t="shared" ca="1" si="37"/>
        <v>1159.914387692279</v>
      </c>
      <c r="K149" s="97">
        <f t="shared" ca="1" si="38"/>
        <v>1226.3767874553405</v>
      </c>
      <c r="L149" s="97">
        <f t="shared" ca="1" si="39"/>
        <v>1296.6474429216987</v>
      </c>
      <c r="M149" s="97">
        <f t="shared" ca="1" si="40"/>
        <v>1370.9445648624574</v>
      </c>
      <c r="N149" s="54">
        <f>Assumptions!E59</f>
        <v>0.25</v>
      </c>
      <c r="O149" s="77">
        <f t="shared" ca="1" si="41"/>
        <v>0.24980603079367489</v>
      </c>
      <c r="P149" s="77">
        <f t="shared" ca="1" si="42"/>
        <v>0.24961206158734978</v>
      </c>
      <c r="Q149" s="77">
        <f t="shared" ca="1" si="43"/>
        <v>0.24941809238102469</v>
      </c>
      <c r="R149" s="77">
        <f t="shared" ca="1" si="44"/>
        <v>0.24922412317469958</v>
      </c>
      <c r="S149" s="97">
        <f t="shared" ca="1" si="45"/>
        <v>133.88828261721991</v>
      </c>
      <c r="T149" s="97">
        <f t="shared" ca="1" si="46"/>
        <v>141.4501679037335</v>
      </c>
      <c r="U149" s="97">
        <f t="shared" ca="1" si="47"/>
        <v>149.43905131624942</v>
      </c>
      <c r="V149" s="97">
        <f t="shared" ca="1" si="48"/>
        <v>157.87903898520585</v>
      </c>
      <c r="W149" s="97">
        <f t="shared" ca="1" si="49"/>
        <v>166.79559764534417</v>
      </c>
      <c r="X149" s="97">
        <f t="shared" ca="1" si="50"/>
        <v>564.98961552200251</v>
      </c>
      <c r="Y149" s="97">
        <f t="shared" ca="1" si="51"/>
        <v>3107.5643529910612</v>
      </c>
      <c r="Z149" s="97">
        <f t="shared" ca="1" si="52"/>
        <v>5137.3921188588574</v>
      </c>
      <c r="AA149" s="97">
        <f ca="1">Assumptions!D40*Y149+(1-Assumptions!D40)*Z149</f>
        <v>4020.9868476315696</v>
      </c>
      <c r="AB149" s="97">
        <f t="shared" ca="1" si="53"/>
        <v>2517.2413413355598</v>
      </c>
      <c r="AC149" s="97">
        <f t="shared" ca="1" si="54"/>
        <v>3082.2309568575624</v>
      </c>
      <c r="AD149" s="97">
        <f ca="1">AC149+Assumptions!D47-Assumptions!D48-Assumptions!D49</f>
        <v>4222.730956857562</v>
      </c>
      <c r="AE149" s="73">
        <f ca="1">AD149/Assumptions!D46</f>
        <v>90.811418427044345</v>
      </c>
      <c r="AF149" s="77">
        <f ca="1">AE149/Assumptions!D45-1</f>
        <v>-9.9093071160274326E-2</v>
      </c>
    </row>
    <row r="150" spans="2:32" x14ac:dyDescent="0.2">
      <c r="B150" s="130">
        <v>139</v>
      </c>
      <c r="C150" s="77">
        <f ca="1">MAX(Assumptions!F70,MIN(Assumptions!G70,NORMINV(RAND(),Assumptions!D70,Assumptions!E70)))</f>
        <v>9.493702750637642E-2</v>
      </c>
      <c r="D150" s="77">
        <f ca="1">MAX(Assumptions!F71,MIN(Assumptions!G71,NORMINV(RAND(),Assumptions!D71,Assumptions!E71)))</f>
        <v>0.30173312767561244</v>
      </c>
      <c r="E150" s="77">
        <f ca="1">MAX(Assumptions!F72,MIN(Assumptions!G72,NORMINV(RAND(),Assumptions!D72,Assumptions!E72)))</f>
        <v>9.031905107127268E-2</v>
      </c>
      <c r="F150" s="77">
        <f ca="1">MAX(Assumptions!F73,MIN(Assumptions!G73,NORMINV(RAND(),Assumptions!D73,Assumptions!E73)))</f>
        <v>3.872068708661925E-2</v>
      </c>
      <c r="G150" s="101">
        <f ca="1">MAX(Assumptions!F74,MIN(Assumptions!G74,NORMINV(RAND(),Assumptions!D74,Assumptions!E74)))</f>
        <v>15.408811963116131</v>
      </c>
      <c r="H150" s="77">
        <f ca="1">MAX(Assumptions!F75,MIN(Assumptions!G75,NORMINV(RAND(),Assumptions!D75,Assumptions!E75)))</f>
        <v>0.6529613976326949</v>
      </c>
      <c r="I150" s="97">
        <f ca="1">'Historical Financials'!F7*(1+C150)</f>
        <v>1136.1066597406159</v>
      </c>
      <c r="J150" s="97">
        <f t="shared" ca="1" si="37"/>
        <v>1243.9652489465882</v>
      </c>
      <c r="K150" s="97">
        <f t="shared" ca="1" si="38"/>
        <v>1362.0636120028066</v>
      </c>
      <c r="L150" s="97">
        <f t="shared" ca="1" si="39"/>
        <v>1491.3738826009514</v>
      </c>
      <c r="M150" s="97">
        <f t="shared" ca="1" si="40"/>
        <v>1632.9604859157294</v>
      </c>
      <c r="N150" s="54">
        <f>Assumptions!E59</f>
        <v>0.25</v>
      </c>
      <c r="O150" s="77">
        <f t="shared" ca="1" si="41"/>
        <v>0.26293328191890308</v>
      </c>
      <c r="P150" s="77">
        <f t="shared" ca="1" si="42"/>
        <v>0.27586656383780622</v>
      </c>
      <c r="Q150" s="77">
        <f t="shared" ca="1" si="43"/>
        <v>0.28879984575670936</v>
      </c>
      <c r="R150" s="77">
        <f t="shared" ca="1" si="44"/>
        <v>0.30173312767561244</v>
      </c>
      <c r="S150" s="97">
        <f t="shared" ca="1" si="45"/>
        <v>185.45844810101127</v>
      </c>
      <c r="T150" s="97">
        <f t="shared" ca="1" si="46"/>
        <v>213.57052611347433</v>
      </c>
      <c r="U150" s="97">
        <f t="shared" ca="1" si="47"/>
        <v>245.34881411182369</v>
      </c>
      <c r="V150" s="97">
        <f t="shared" ca="1" si="48"/>
        <v>281.23605499172015</v>
      </c>
      <c r="W150" s="97">
        <f t="shared" ca="1" si="49"/>
        <v>321.72601334346348</v>
      </c>
      <c r="X150" s="97">
        <f t="shared" ca="1" si="50"/>
        <v>946.83215293873354</v>
      </c>
      <c r="Y150" s="97">
        <f t="shared" ca="1" si="51"/>
        <v>6476.6290988054443</v>
      </c>
      <c r="Z150" s="97">
        <f t="shared" ca="1" si="52"/>
        <v>7592.2032469690885</v>
      </c>
      <c r="AA150" s="97">
        <f ca="1">Assumptions!D40*Y150+(1-Assumptions!D40)*Z150</f>
        <v>6978.6374654790843</v>
      </c>
      <c r="AB150" s="97">
        <f t="shared" ca="1" si="53"/>
        <v>4529.0032769554991</v>
      </c>
      <c r="AC150" s="97">
        <f t="shared" ca="1" si="54"/>
        <v>5475.8354298942322</v>
      </c>
      <c r="AD150" s="97">
        <f ca="1">AC150+Assumptions!D47-Assumptions!D48-Assumptions!D49</f>
        <v>6616.3354298942322</v>
      </c>
      <c r="AE150" s="73">
        <f ca="1">AD150/Assumptions!D46</f>
        <v>142.28678343858564</v>
      </c>
      <c r="AF150" s="77">
        <f ca="1">AE150/Assumptions!D45-1</f>
        <v>0.4115752325256512</v>
      </c>
    </row>
    <row r="151" spans="2:32" x14ac:dyDescent="0.2">
      <c r="B151" s="130">
        <v>140</v>
      </c>
      <c r="C151" s="77">
        <f ca="1">MAX(Assumptions!F70,MIN(Assumptions!G70,NORMINV(RAND(),Assumptions!D70,Assumptions!E70)))</f>
        <v>0.20757643854245578</v>
      </c>
      <c r="D151" s="77">
        <f ca="1">MAX(Assumptions!F71,MIN(Assumptions!G71,NORMINV(RAND(),Assumptions!D71,Assumptions!E71)))</f>
        <v>0.31991577458337517</v>
      </c>
      <c r="E151" s="77">
        <f ca="1">MAX(Assumptions!F72,MIN(Assumptions!G72,NORMINV(RAND(),Assumptions!D72,Assumptions!E72)))</f>
        <v>9.6821959227152338E-2</v>
      </c>
      <c r="F151" s="77">
        <f ca="1">MAX(Assumptions!F73,MIN(Assumptions!G73,NORMINV(RAND(),Assumptions!D73,Assumptions!E73)))</f>
        <v>3.4268010869558455E-2</v>
      </c>
      <c r="G151" s="101">
        <f ca="1">MAX(Assumptions!F74,MIN(Assumptions!G74,NORMINV(RAND(),Assumptions!D74,Assumptions!E74)))</f>
        <v>14.093143457268805</v>
      </c>
      <c r="H151" s="77">
        <f ca="1">MAX(Assumptions!F75,MIN(Assumptions!G75,NORMINV(RAND(),Assumptions!D75,Assumptions!E75)))</f>
        <v>0.71176913557417054</v>
      </c>
      <c r="I151" s="97">
        <f ca="1">'Historical Financials'!F7*(1+C151)</f>
        <v>1252.9813126316519</v>
      </c>
      <c r="J151" s="97">
        <f t="shared" ca="1" si="37"/>
        <v>1513.0707110679814</v>
      </c>
      <c r="K151" s="97">
        <f t="shared" ca="1" si="38"/>
        <v>1827.148540534374</v>
      </c>
      <c r="L151" s="97">
        <f t="shared" ca="1" si="39"/>
        <v>2206.4215272665451</v>
      </c>
      <c r="M151" s="97">
        <f t="shared" ca="1" si="40"/>
        <v>2664.4226498199405</v>
      </c>
      <c r="N151" s="54">
        <f>Assumptions!E59</f>
        <v>0.25</v>
      </c>
      <c r="O151" s="77">
        <f t="shared" ca="1" si="41"/>
        <v>0.26747894364584379</v>
      </c>
      <c r="P151" s="77">
        <f t="shared" ca="1" si="42"/>
        <v>0.28495788729168758</v>
      </c>
      <c r="Q151" s="77">
        <f t="shared" ca="1" si="43"/>
        <v>0.30243683093753138</v>
      </c>
      <c r="R151" s="77">
        <f t="shared" ca="1" si="44"/>
        <v>0.31991577458337517</v>
      </c>
      <c r="S151" s="97">
        <f t="shared" ca="1" si="45"/>
        <v>222.95835644560509</v>
      </c>
      <c r="T151" s="97">
        <f t="shared" ca="1" si="46"/>
        <v>288.06332929257513</v>
      </c>
      <c r="U151" s="97">
        <f t="shared" ca="1" si="47"/>
        <v>370.58999420818134</v>
      </c>
      <c r="V151" s="97">
        <f t="shared" ca="1" si="48"/>
        <v>474.96577515123363</v>
      </c>
      <c r="W151" s="97">
        <f t="shared" ca="1" si="49"/>
        <v>606.705488393363</v>
      </c>
      <c r="X151" s="97">
        <f t="shared" ca="1" si="50"/>
        <v>1433.9742457932068</v>
      </c>
      <c r="Y151" s="97">
        <f t="shared" ca="1" si="51"/>
        <v>10031.278522614173</v>
      </c>
      <c r="Z151" s="97">
        <f t="shared" ca="1" si="52"/>
        <v>12012.866331078778</v>
      </c>
      <c r="AA151" s="97">
        <f ca="1">Assumptions!D40*Y151+(1-Assumptions!D40)*Z151</f>
        <v>10922.993036423246</v>
      </c>
      <c r="AB151" s="97">
        <f t="shared" ca="1" si="53"/>
        <v>6881.149174211072</v>
      </c>
      <c r="AC151" s="97">
        <f t="shared" ca="1" si="54"/>
        <v>8315.1234200042782</v>
      </c>
      <c r="AD151" s="97">
        <f ca="1">AC151+Assumptions!D47-Assumptions!D48-Assumptions!D49</f>
        <v>9455.6234200042782</v>
      </c>
      <c r="AE151" s="73">
        <f ca="1">AD151/Assumptions!D46</f>
        <v>203.34674021514576</v>
      </c>
      <c r="AF151" s="77">
        <f ca="1">AE151/Assumptions!D45-1</f>
        <v>1.0173287719756523</v>
      </c>
    </row>
    <row r="152" spans="2:32" x14ac:dyDescent="0.2">
      <c r="B152" s="130">
        <v>141</v>
      </c>
      <c r="C152" s="77">
        <f ca="1">MAX(Assumptions!F70,MIN(Assumptions!G70,NORMINV(RAND(),Assumptions!D70,Assumptions!E70)))</f>
        <v>0.16572009054304854</v>
      </c>
      <c r="D152" s="77">
        <f ca="1">MAX(Assumptions!F71,MIN(Assumptions!G71,NORMINV(RAND(),Assumptions!D71,Assumptions!E71)))</f>
        <v>0.32223290228165352</v>
      </c>
      <c r="E152" s="77">
        <f ca="1">MAX(Assumptions!F72,MIN(Assumptions!G72,NORMINV(RAND(),Assumptions!D72,Assumptions!E72)))</f>
        <v>7.0439133302999446E-2</v>
      </c>
      <c r="F152" s="77">
        <f ca="1">MAX(Assumptions!F73,MIN(Assumptions!G73,NORMINV(RAND(),Assumptions!D73,Assumptions!E73)))</f>
        <v>4.318412826046953E-2</v>
      </c>
      <c r="G152" s="101">
        <f ca="1">MAX(Assumptions!F74,MIN(Assumptions!G74,NORMINV(RAND(),Assumptions!D74,Assumptions!E74)))</f>
        <v>17.355834559388658</v>
      </c>
      <c r="H152" s="77">
        <f ca="1">MAX(Assumptions!F75,MIN(Assumptions!G75,NORMINV(RAND(),Assumptions!D75,Assumptions!E75)))</f>
        <v>0.61387458826060026</v>
      </c>
      <c r="I152" s="97">
        <f ca="1">'Historical Financials'!F7*(1+C152)</f>
        <v>1209.5511659474671</v>
      </c>
      <c r="J152" s="97">
        <f t="shared" ca="1" si="37"/>
        <v>1409.9980946847313</v>
      </c>
      <c r="K152" s="97">
        <f t="shared" ca="1" si="38"/>
        <v>1643.6631066014108</v>
      </c>
      <c r="L152" s="97">
        <f t="shared" ca="1" si="39"/>
        <v>1916.0511054496651</v>
      </c>
      <c r="M152" s="97">
        <f t="shared" ca="1" si="40"/>
        <v>2233.5792681298917</v>
      </c>
      <c r="N152" s="54">
        <f>Assumptions!E59</f>
        <v>0.25</v>
      </c>
      <c r="O152" s="77">
        <f t="shared" ca="1" si="41"/>
        <v>0.26805822557041337</v>
      </c>
      <c r="P152" s="77">
        <f t="shared" ca="1" si="42"/>
        <v>0.28611645114082673</v>
      </c>
      <c r="Q152" s="77">
        <f t="shared" ca="1" si="43"/>
        <v>0.30417467671124016</v>
      </c>
      <c r="R152" s="77">
        <f t="shared" ca="1" si="44"/>
        <v>0.32223290228165352</v>
      </c>
      <c r="S152" s="97">
        <f t="shared" ca="1" si="45"/>
        <v>185.62818099403259</v>
      </c>
      <c r="T152" s="97">
        <f t="shared" ca="1" si="46"/>
        <v>232.02101379368366</v>
      </c>
      <c r="U152" s="97">
        <f t="shared" ca="1" si="47"/>
        <v>288.6923612139056</v>
      </c>
      <c r="V152" s="97">
        <f t="shared" ca="1" si="48"/>
        <v>357.7748427495182</v>
      </c>
      <c r="W152" s="97">
        <f t="shared" ca="1" si="49"/>
        <v>441.82563331443674</v>
      </c>
      <c r="X152" s="97">
        <f t="shared" ca="1" si="50"/>
        <v>1198.1391118880392</v>
      </c>
      <c r="Y152" s="97">
        <f t="shared" ca="1" si="51"/>
        <v>16910.856828425942</v>
      </c>
      <c r="Z152" s="97">
        <f t="shared" ca="1" si="52"/>
        <v>12491.562189649034</v>
      </c>
      <c r="AA152" s="97">
        <f ca="1">Assumptions!D40*Y152+(1-Assumptions!D40)*Z152</f>
        <v>14922.174240976334</v>
      </c>
      <c r="AB152" s="97">
        <f t="shared" ca="1" si="53"/>
        <v>10617.498740511657</v>
      </c>
      <c r="AC152" s="97">
        <f t="shared" ca="1" si="54"/>
        <v>11815.637852399697</v>
      </c>
      <c r="AD152" s="97">
        <f ca="1">AC152+Assumptions!D47-Assumptions!D48-Assumptions!D49</f>
        <v>12956.137852399697</v>
      </c>
      <c r="AE152" s="73">
        <f ca="1">AD152/Assumptions!D46</f>
        <v>278.62662048171393</v>
      </c>
      <c r="AF152" s="77">
        <f ca="1">AE152/Assumptions!D45-1</f>
        <v>1.7641529809693841</v>
      </c>
    </row>
    <row r="153" spans="2:32" x14ac:dyDescent="0.2">
      <c r="B153" s="130">
        <v>142</v>
      </c>
      <c r="C153" s="77">
        <f ca="1">MAX(Assumptions!F70,MIN(Assumptions!G70,NORMINV(RAND(),Assumptions!D70,Assumptions!E70)))</f>
        <v>0.17654715622101785</v>
      </c>
      <c r="D153" s="77">
        <f ca="1">MAX(Assumptions!F71,MIN(Assumptions!G71,NORMINV(RAND(),Assumptions!D71,Assumptions!E71)))</f>
        <v>0.2641402770212935</v>
      </c>
      <c r="E153" s="77">
        <f ca="1">MAX(Assumptions!F72,MIN(Assumptions!G72,NORMINV(RAND(),Assumptions!D72,Assumptions!E72)))</f>
        <v>6.7869688064896058E-2</v>
      </c>
      <c r="F153" s="77">
        <f ca="1">MAX(Assumptions!F73,MIN(Assumptions!G73,NORMINV(RAND(),Assumptions!D73,Assumptions!E73)))</f>
        <v>4.2146269465197714E-2</v>
      </c>
      <c r="G153" s="101">
        <f ca="1">MAX(Assumptions!F74,MIN(Assumptions!G74,NORMINV(RAND(),Assumptions!D74,Assumptions!E74)))</f>
        <v>17.432333407593244</v>
      </c>
      <c r="H153" s="77">
        <f ca="1">MAX(Assumptions!F75,MIN(Assumptions!G75,NORMINV(RAND(),Assumptions!D75,Assumptions!E75)))</f>
        <v>0.70493696194080258</v>
      </c>
      <c r="I153" s="97">
        <f ca="1">'Historical Financials'!F7*(1+C153)</f>
        <v>1220.785329294928</v>
      </c>
      <c r="J153" s="97">
        <f t="shared" ca="1" si="37"/>
        <v>1436.3115075382864</v>
      </c>
      <c r="K153" s="97">
        <f t="shared" ca="1" si="38"/>
        <v>1689.8882196416939</v>
      </c>
      <c r="L153" s="97">
        <f t="shared" ca="1" si="39"/>
        <v>1988.2331791508338</v>
      </c>
      <c r="M153" s="97">
        <f t="shared" ca="1" si="40"/>
        <v>2339.2500928341874</v>
      </c>
      <c r="N153" s="54">
        <f>Assumptions!E59</f>
        <v>0.25</v>
      </c>
      <c r="O153" s="77">
        <f t="shared" ca="1" si="41"/>
        <v>0.25353506925532338</v>
      </c>
      <c r="P153" s="77">
        <f t="shared" ca="1" si="42"/>
        <v>0.25707013851064675</v>
      </c>
      <c r="Q153" s="77">
        <f t="shared" ca="1" si="43"/>
        <v>0.26060520776597013</v>
      </c>
      <c r="R153" s="77">
        <f t="shared" ca="1" si="44"/>
        <v>0.2641402770212935</v>
      </c>
      <c r="S153" s="97">
        <f t="shared" ca="1" si="45"/>
        <v>215.14417530376721</v>
      </c>
      <c r="T153" s="97">
        <f t="shared" ca="1" si="46"/>
        <v>256.70655731711116</v>
      </c>
      <c r="U153" s="97">
        <f t="shared" ca="1" si="47"/>
        <v>306.23857309602795</v>
      </c>
      <c r="V153" s="97">
        <f t="shared" ca="1" si="48"/>
        <v>365.25880133440944</v>
      </c>
      <c r="W153" s="97">
        <f t="shared" ca="1" si="49"/>
        <v>435.57361752107363</v>
      </c>
      <c r="X153" s="97">
        <f t="shared" ca="1" si="50"/>
        <v>1272.6167975314161</v>
      </c>
      <c r="Y153" s="97">
        <f t="shared" ca="1" si="51"/>
        <v>17646.621067013657</v>
      </c>
      <c r="Z153" s="97">
        <f t="shared" ca="1" si="52"/>
        <v>10771.267409888609</v>
      </c>
      <c r="AA153" s="97">
        <f ca="1">Assumptions!D40*Y153+(1-Assumptions!D40)*Z153</f>
        <v>14552.711921307386</v>
      </c>
      <c r="AB153" s="97">
        <f t="shared" ca="1" si="53"/>
        <v>10479.791374994078</v>
      </c>
      <c r="AC153" s="97">
        <f t="shared" ca="1" si="54"/>
        <v>11752.408172525495</v>
      </c>
      <c r="AD153" s="97">
        <f ca="1">AC153+Assumptions!D47-Assumptions!D48-Assumptions!D49</f>
        <v>12892.908172525495</v>
      </c>
      <c r="AE153" s="73">
        <f ca="1">AD153/Assumptions!D46</f>
        <v>277.26684241990313</v>
      </c>
      <c r="AF153" s="77">
        <f ca="1">AE153/Assumptions!D45-1</f>
        <v>1.750663119245071</v>
      </c>
    </row>
    <row r="154" spans="2:32" x14ac:dyDescent="0.2">
      <c r="B154" s="130">
        <v>143</v>
      </c>
      <c r="C154" s="77">
        <f ca="1">MAX(Assumptions!F70,MIN(Assumptions!G70,NORMINV(RAND(),Assumptions!D70,Assumptions!E70)))</f>
        <v>0.17454347372171955</v>
      </c>
      <c r="D154" s="77">
        <f ca="1">MAX(Assumptions!F71,MIN(Assumptions!G71,NORMINV(RAND(),Assumptions!D71,Assumptions!E71)))</f>
        <v>0.28644134893328643</v>
      </c>
      <c r="E154" s="77">
        <f ca="1">MAX(Assumptions!F72,MIN(Assumptions!G72,NORMINV(RAND(),Assumptions!D72,Assumptions!E72)))</f>
        <v>8.8249659036550326E-2</v>
      </c>
      <c r="F154" s="77">
        <f ca="1">MAX(Assumptions!F73,MIN(Assumptions!G73,NORMINV(RAND(),Assumptions!D73,Assumptions!E73)))</f>
        <v>3.3176182946056225E-2</v>
      </c>
      <c r="G154" s="101">
        <f ca="1">MAX(Assumptions!F74,MIN(Assumptions!G74,NORMINV(RAND(),Assumptions!D74,Assumptions!E74)))</f>
        <v>18.310927873156945</v>
      </c>
      <c r="H154" s="77">
        <f ca="1">MAX(Assumptions!F75,MIN(Assumptions!G75,NORMINV(RAND(),Assumptions!D75,Assumptions!E75)))</f>
        <v>0.64510968209280084</v>
      </c>
      <c r="I154" s="97">
        <f ca="1">'Historical Financials'!F7*(1+C154)</f>
        <v>1218.7063083336561</v>
      </c>
      <c r="J154" s="97">
        <f t="shared" ca="1" si="37"/>
        <v>1431.4235408367854</v>
      </c>
      <c r="K154" s="97">
        <f t="shared" ca="1" si="38"/>
        <v>1681.2691780214816</v>
      </c>
      <c r="L154" s="97">
        <f t="shared" ca="1" si="39"/>
        <v>1974.723740614611</v>
      </c>
      <c r="M154" s="97">
        <f t="shared" ca="1" si="40"/>
        <v>2319.3988819422329</v>
      </c>
      <c r="N154" s="54">
        <f>Assumptions!E59</f>
        <v>0.25</v>
      </c>
      <c r="O154" s="77">
        <f t="shared" ca="1" si="41"/>
        <v>0.25911033723332161</v>
      </c>
      <c r="P154" s="77">
        <f t="shared" ca="1" si="42"/>
        <v>0.26822067446664322</v>
      </c>
      <c r="Q154" s="77">
        <f t="shared" ca="1" si="43"/>
        <v>0.27733101169996482</v>
      </c>
      <c r="R154" s="77">
        <f t="shared" ca="1" si="44"/>
        <v>0.28644134893328643</v>
      </c>
      <c r="S154" s="97">
        <f t="shared" ca="1" si="45"/>
        <v>196.54980978340396</v>
      </c>
      <c r="T154" s="97">
        <f t="shared" ca="1" si="46"/>
        <v>239.26901119079997</v>
      </c>
      <c r="U154" s="97">
        <f t="shared" ca="1" si="47"/>
        <v>290.91295487954073</v>
      </c>
      <c r="V154" s="97">
        <f t="shared" ca="1" si="48"/>
        <v>353.29569329617362</v>
      </c>
      <c r="W154" s="97">
        <f t="shared" ca="1" si="49"/>
        <v>428.59264485866868</v>
      </c>
      <c r="X154" s="97">
        <f t="shared" ca="1" si="50"/>
        <v>1141.0719519512488</v>
      </c>
      <c r="Y154" s="97">
        <f t="shared" ca="1" si="51"/>
        <v>8040.380674832054</v>
      </c>
      <c r="Z154" s="97">
        <f t="shared" ca="1" si="52"/>
        <v>12165.263093731874</v>
      </c>
      <c r="AA154" s="97">
        <f ca="1">Assumptions!D40*Y154+(1-Assumptions!D40)*Z154</f>
        <v>9896.5777633369726</v>
      </c>
      <c r="AB154" s="97">
        <f t="shared" ca="1" si="53"/>
        <v>6483.9900947339438</v>
      </c>
      <c r="AC154" s="97">
        <f t="shared" ca="1" si="54"/>
        <v>7625.0620466851924</v>
      </c>
      <c r="AD154" s="97">
        <f ca="1">AC154+Assumptions!D47-Assumptions!D48-Assumptions!D49</f>
        <v>8765.5620466851924</v>
      </c>
      <c r="AE154" s="73">
        <f ca="1">AD154/Assumptions!D46</f>
        <v>188.50671068140198</v>
      </c>
      <c r="AF154" s="77">
        <f ca="1">AE154/Assumptions!D45-1</f>
        <v>0.87010625675994047</v>
      </c>
    </row>
    <row r="155" spans="2:32" x14ac:dyDescent="0.2">
      <c r="B155" s="130">
        <v>144</v>
      </c>
      <c r="C155" s="77">
        <f ca="1">MAX(Assumptions!F70,MIN(Assumptions!G70,NORMINV(RAND(),Assumptions!D70,Assumptions!E70)))</f>
        <v>0.13267428129200723</v>
      </c>
      <c r="D155" s="77">
        <f ca="1">MAX(Assumptions!F71,MIN(Assumptions!G71,NORMINV(RAND(),Assumptions!D71,Assumptions!E71)))</f>
        <v>0.40588499118726407</v>
      </c>
      <c r="E155" s="77">
        <f ca="1">MAX(Assumptions!F72,MIN(Assumptions!G72,NORMINV(RAND(),Assumptions!D72,Assumptions!E72)))</f>
        <v>8.0774645318825389E-2</v>
      </c>
      <c r="F155" s="77">
        <f ca="1">MAX(Assumptions!F73,MIN(Assumptions!G73,NORMINV(RAND(),Assumptions!D73,Assumptions!E73)))</f>
        <v>4.767247764639633E-2</v>
      </c>
      <c r="G155" s="101">
        <f ca="1">MAX(Assumptions!F74,MIN(Assumptions!G74,NORMINV(RAND(),Assumptions!D74,Assumptions!E74)))</f>
        <v>13.530633108634458</v>
      </c>
      <c r="H155" s="77">
        <f ca="1">MAX(Assumptions!F75,MIN(Assumptions!G75,NORMINV(RAND(),Assumptions!D75,Assumptions!E75)))</f>
        <v>0.60337293035703399</v>
      </c>
      <c r="I155" s="97">
        <f ca="1">'Historical Financials'!F7*(1+C155)</f>
        <v>1175.2628342685866</v>
      </c>
      <c r="J155" s="97">
        <f t="shared" ca="1" si="37"/>
        <v>1331.1899861343788</v>
      </c>
      <c r="K155" s="97">
        <f t="shared" ca="1" si="38"/>
        <v>1507.8046608078746</v>
      </c>
      <c r="L155" s="97">
        <f t="shared" ca="1" si="39"/>
        <v>1707.851560509298</v>
      </c>
      <c r="M155" s="97">
        <f t="shared" ca="1" si="40"/>
        <v>1934.4395388533021</v>
      </c>
      <c r="N155" s="54">
        <f>Assumptions!E59</f>
        <v>0.25</v>
      </c>
      <c r="O155" s="77">
        <f t="shared" ca="1" si="41"/>
        <v>0.28897124779681604</v>
      </c>
      <c r="P155" s="77">
        <f t="shared" ca="1" si="42"/>
        <v>0.32794249559363203</v>
      </c>
      <c r="Q155" s="77">
        <f t="shared" ca="1" si="43"/>
        <v>0.36691374339044802</v>
      </c>
      <c r="R155" s="77">
        <f t="shared" ca="1" si="44"/>
        <v>0.40588499118726407</v>
      </c>
      <c r="S155" s="97">
        <f t="shared" ca="1" si="45"/>
        <v>177.28044506308757</v>
      </c>
      <c r="T155" s="97">
        <f t="shared" ca="1" si="46"/>
        <v>232.10286292331108</v>
      </c>
      <c r="U155" s="97">
        <f t="shared" ca="1" si="47"/>
        <v>298.35175774554699</v>
      </c>
      <c r="V155" s="97">
        <f t="shared" ca="1" si="48"/>
        <v>378.09411908005063</v>
      </c>
      <c r="W155" s="97">
        <f t="shared" ca="1" si="49"/>
        <v>473.74427502327251</v>
      </c>
      <c r="X155" s="97">
        <f t="shared" ca="1" si="50"/>
        <v>1197.4520103643945</v>
      </c>
      <c r="Y155" s="97">
        <f t="shared" ca="1" si="51"/>
        <v>14993.847028266437</v>
      </c>
      <c r="Z155" s="97">
        <f t="shared" ca="1" si="52"/>
        <v>10623.711555741973</v>
      </c>
      <c r="AA155" s="97">
        <f ca="1">Assumptions!D40*Y155+(1-Assumptions!D40)*Z155</f>
        <v>13027.286065630429</v>
      </c>
      <c r="AB155" s="97">
        <f t="shared" ca="1" si="53"/>
        <v>8834.4234387360793</v>
      </c>
      <c r="AC155" s="97">
        <f t="shared" ca="1" si="54"/>
        <v>10031.875449100473</v>
      </c>
      <c r="AD155" s="97">
        <f ca="1">AC155+Assumptions!D47-Assumptions!D48-Assumptions!D49</f>
        <v>11172.375449100473</v>
      </c>
      <c r="AE155" s="73">
        <f ca="1">AD155/Assumptions!D46</f>
        <v>240.26613869033275</v>
      </c>
      <c r="AF155" s="77">
        <f ca="1">AE155/Assumptions!D45-1</f>
        <v>1.3835926457374281</v>
      </c>
    </row>
    <row r="156" spans="2:32" x14ac:dyDescent="0.2">
      <c r="B156" s="130">
        <v>145</v>
      </c>
      <c r="C156" s="77">
        <f ca="1">MAX(Assumptions!F70,MIN(Assumptions!G70,NORMINV(RAND(),Assumptions!D70,Assumptions!E70)))</f>
        <v>0.14089861745760646</v>
      </c>
      <c r="D156" s="77">
        <f ca="1">MAX(Assumptions!F71,MIN(Assumptions!G71,NORMINV(RAND(),Assumptions!D71,Assumptions!E71)))</f>
        <v>0.30793809494001556</v>
      </c>
      <c r="E156" s="77">
        <f ca="1">MAX(Assumptions!F72,MIN(Assumptions!G72,NORMINV(RAND(),Assumptions!D72,Assumptions!E72)))</f>
        <v>0.12000141670893391</v>
      </c>
      <c r="F156" s="77">
        <f ca="1">MAX(Assumptions!F73,MIN(Assumptions!G73,NORMINV(RAND(),Assumptions!D73,Assumptions!E73)))</f>
        <v>3.4827477331424592E-2</v>
      </c>
      <c r="G156" s="101">
        <f ca="1">MAX(Assumptions!F74,MIN(Assumptions!G74,NORMINV(RAND(),Assumptions!D74,Assumptions!E74)))</f>
        <v>19.745149318048487</v>
      </c>
      <c r="H156" s="77">
        <f ca="1">MAX(Assumptions!F75,MIN(Assumptions!G75,NORMINV(RAND(),Assumptions!D75,Assumptions!E75)))</f>
        <v>0.62059946248610964</v>
      </c>
      <c r="I156" s="97">
        <f ca="1">'Historical Financials'!F7*(1+C156)</f>
        <v>1183.7964054740123</v>
      </c>
      <c r="J156" s="97">
        <f t="shared" ca="1" si="37"/>
        <v>1350.5916823565847</v>
      </c>
      <c r="K156" s="97">
        <f t="shared" ca="1" si="38"/>
        <v>1540.88818315037</v>
      </c>
      <c r="L156" s="97">
        <f t="shared" ca="1" si="39"/>
        <v>1757.99719781302</v>
      </c>
      <c r="M156" s="97">
        <f t="shared" ca="1" si="40"/>
        <v>2005.6965724792205</v>
      </c>
      <c r="N156" s="54">
        <f>Assumptions!E59</f>
        <v>0.25</v>
      </c>
      <c r="O156" s="77">
        <f t="shared" ca="1" si="41"/>
        <v>0.26448452373500386</v>
      </c>
      <c r="P156" s="77">
        <f t="shared" ca="1" si="42"/>
        <v>0.27896904747000778</v>
      </c>
      <c r="Q156" s="77">
        <f t="shared" ca="1" si="43"/>
        <v>0.2934535712050117</v>
      </c>
      <c r="R156" s="77">
        <f t="shared" ca="1" si="44"/>
        <v>0.30793809494001556</v>
      </c>
      <c r="S156" s="97">
        <f t="shared" ca="1" si="45"/>
        <v>183.6658532325402</v>
      </c>
      <c r="T156" s="97">
        <f t="shared" ca="1" si="46"/>
        <v>221.68470503155712</v>
      </c>
      <c r="U156" s="97">
        <f t="shared" ca="1" si="47"/>
        <v>266.77095241042218</v>
      </c>
      <c r="V156" s="97">
        <f t="shared" ca="1" si="48"/>
        <v>320.16140167249347</v>
      </c>
      <c r="W156" s="97">
        <f t="shared" ca="1" si="49"/>
        <v>383.30108280934644</v>
      </c>
      <c r="X156" s="97">
        <f t="shared" ca="1" si="50"/>
        <v>951.55526003716375</v>
      </c>
      <c r="Y156" s="97">
        <f t="shared" ca="1" si="51"/>
        <v>4656.946660925928</v>
      </c>
      <c r="Z156" s="97">
        <f t="shared" ca="1" si="52"/>
        <v>12195.204107205635</v>
      </c>
      <c r="AA156" s="97">
        <f ca="1">Assumptions!D40*Y156+(1-Assumptions!D40)*Z156</f>
        <v>8049.162511751796</v>
      </c>
      <c r="AB156" s="97">
        <f t="shared" ca="1" si="53"/>
        <v>4567.2820889358618</v>
      </c>
      <c r="AC156" s="97">
        <f t="shared" ca="1" si="54"/>
        <v>5518.8373489730257</v>
      </c>
      <c r="AD156" s="97">
        <f ca="1">AC156+Assumptions!D47-Assumptions!D48-Assumptions!D49</f>
        <v>6659.3373489730257</v>
      </c>
      <c r="AE156" s="73">
        <f ca="1">AD156/Assumptions!D46</f>
        <v>143.21155589189303</v>
      </c>
      <c r="AF156" s="77">
        <f ca="1">AE156/Assumptions!D45-1</f>
        <v>0.42074956241957362</v>
      </c>
    </row>
    <row r="157" spans="2:32" x14ac:dyDescent="0.2">
      <c r="B157" s="130">
        <v>146</v>
      </c>
      <c r="C157" s="77">
        <f ca="1">MAX(Assumptions!F70,MIN(Assumptions!G70,NORMINV(RAND(),Assumptions!D70,Assumptions!E70)))</f>
        <v>0.13702722736106202</v>
      </c>
      <c r="D157" s="77">
        <f ca="1">MAX(Assumptions!F71,MIN(Assumptions!G71,NORMINV(RAND(),Assumptions!D71,Assumptions!E71)))</f>
        <v>0.32475115339098765</v>
      </c>
      <c r="E157" s="77">
        <f ca="1">MAX(Assumptions!F72,MIN(Assumptions!G72,NORMINV(RAND(),Assumptions!D72,Assumptions!E72)))</f>
        <v>7.735592418526753E-2</v>
      </c>
      <c r="F157" s="77">
        <f ca="1">MAX(Assumptions!F73,MIN(Assumptions!G73,NORMINV(RAND(),Assumptions!D73,Assumptions!E73)))</f>
        <v>4.0300615868485566E-2</v>
      </c>
      <c r="G157" s="101">
        <f ca="1">MAX(Assumptions!F74,MIN(Assumptions!G74,NORMINV(RAND(),Assumptions!D74,Assumptions!E74)))</f>
        <v>15.771259088910064</v>
      </c>
      <c r="H157" s="77">
        <f ca="1">MAX(Assumptions!F75,MIN(Assumptions!G75,NORMINV(RAND(),Assumptions!D75,Assumptions!E75)))</f>
        <v>0.60701981337855104</v>
      </c>
      <c r="I157" s="97">
        <f ca="1">'Historical Financials'!F7*(1+C157)</f>
        <v>1179.7794511098377</v>
      </c>
      <c r="J157" s="97">
        <f t="shared" ca="1" si="37"/>
        <v>1341.4413581929743</v>
      </c>
      <c r="K157" s="97">
        <f t="shared" ca="1" si="38"/>
        <v>1525.2553481736149</v>
      </c>
      <c r="L157" s="97">
        <f t="shared" ca="1" si="39"/>
        <v>1734.2568595514767</v>
      </c>
      <c r="M157" s="97">
        <f t="shared" ca="1" si="40"/>
        <v>1971.8972685477183</v>
      </c>
      <c r="N157" s="54">
        <f>Assumptions!E59</f>
        <v>0.25</v>
      </c>
      <c r="O157" s="77">
        <f t="shared" ca="1" si="41"/>
        <v>0.26868778834774693</v>
      </c>
      <c r="P157" s="77">
        <f t="shared" ca="1" si="42"/>
        <v>0.28737557669549385</v>
      </c>
      <c r="Q157" s="77">
        <f t="shared" ca="1" si="43"/>
        <v>0.30606336504324072</v>
      </c>
      <c r="R157" s="77">
        <f t="shared" ca="1" si="44"/>
        <v>0.32475115339098765</v>
      </c>
      <c r="S157" s="97">
        <f t="shared" ca="1" si="45"/>
        <v>179.03737556013579</v>
      </c>
      <c r="T157" s="97">
        <f t="shared" ca="1" si="46"/>
        <v>218.78749073522718</v>
      </c>
      <c r="U157" s="97">
        <f t="shared" ca="1" si="47"/>
        <v>266.06961374317268</v>
      </c>
      <c r="V157" s="97">
        <f t="shared" ca="1" si="48"/>
        <v>322.2015583947163</v>
      </c>
      <c r="W157" s="97">
        <f t="shared" ca="1" si="49"/>
        <v>388.7208667943176</v>
      </c>
      <c r="X157" s="97">
        <f t="shared" ca="1" si="50"/>
        <v>1074.4331341006982</v>
      </c>
      <c r="Y157" s="97">
        <f t="shared" ca="1" si="51"/>
        <v>10913.05336525611</v>
      </c>
      <c r="Z157" s="97">
        <f t="shared" ca="1" si="52"/>
        <v>10099.534427644276</v>
      </c>
      <c r="AA157" s="97">
        <f ca="1">Assumptions!D40*Y157+(1-Assumptions!D40)*Z157</f>
        <v>10546.969843330786</v>
      </c>
      <c r="AB157" s="97">
        <f t="shared" ca="1" si="53"/>
        <v>7266.6071811558513</v>
      </c>
      <c r="AC157" s="97">
        <f t="shared" ca="1" si="54"/>
        <v>8341.0403152565486</v>
      </c>
      <c r="AD157" s="97">
        <f ca="1">AC157+Assumptions!D47-Assumptions!D48-Assumptions!D49</f>
        <v>9481.5403152565486</v>
      </c>
      <c r="AE157" s="73">
        <f ca="1">AD157/Assumptions!D46</f>
        <v>203.90409280121611</v>
      </c>
      <c r="AF157" s="77">
        <f ca="1">AE157/Assumptions!D45-1</f>
        <v>1.022858063504128</v>
      </c>
    </row>
    <row r="158" spans="2:32" x14ac:dyDescent="0.2">
      <c r="B158" s="130">
        <v>147</v>
      </c>
      <c r="C158" s="77">
        <f ca="1">MAX(Assumptions!F70,MIN(Assumptions!G70,NORMINV(RAND(),Assumptions!D70,Assumptions!E70)))</f>
        <v>0.13102624021704695</v>
      </c>
      <c r="D158" s="77">
        <f ca="1">MAX(Assumptions!F71,MIN(Assumptions!G71,NORMINV(RAND(),Assumptions!D71,Assumptions!E71)))</f>
        <v>0.33346073042934332</v>
      </c>
      <c r="E158" s="77">
        <f ca="1">MAX(Assumptions!F72,MIN(Assumptions!G72,NORMINV(RAND(),Assumptions!D72,Assumptions!E72)))</f>
        <v>7.2769015062510697E-2</v>
      </c>
      <c r="F158" s="77">
        <f ca="1">MAX(Assumptions!F73,MIN(Assumptions!G73,NORMINV(RAND(),Assumptions!D73,Assumptions!E73)))</f>
        <v>3.4166494203028822E-2</v>
      </c>
      <c r="G158" s="101">
        <f ca="1">MAX(Assumptions!F74,MIN(Assumptions!G74,NORMINV(RAND(),Assumptions!D74,Assumptions!E74)))</f>
        <v>10.029735979043952</v>
      </c>
      <c r="H158" s="77">
        <f ca="1">MAX(Assumptions!F75,MIN(Assumptions!G75,NORMINV(RAND(),Assumptions!D75,Assumptions!E75)))</f>
        <v>0.58488292789766394</v>
      </c>
      <c r="I158" s="97">
        <f ca="1">'Historical Financials'!F7*(1+C158)</f>
        <v>1173.5528268492078</v>
      </c>
      <c r="J158" s="97">
        <f t="shared" ca="1" si="37"/>
        <v>1327.3190414473468</v>
      </c>
      <c r="K158" s="97">
        <f t="shared" ca="1" si="38"/>
        <v>1501.2326650166874</v>
      </c>
      <c r="L158" s="97">
        <f t="shared" ca="1" si="39"/>
        <v>1697.9335368048417</v>
      </c>
      <c r="M158" s="97">
        <f t="shared" ca="1" si="40"/>
        <v>1920.4073842708131</v>
      </c>
      <c r="N158" s="54">
        <f>Assumptions!E59</f>
        <v>0.25</v>
      </c>
      <c r="O158" s="77">
        <f t="shared" ca="1" si="41"/>
        <v>0.27086518260733583</v>
      </c>
      <c r="P158" s="77">
        <f t="shared" ca="1" si="42"/>
        <v>0.29173036521467166</v>
      </c>
      <c r="Q158" s="77">
        <f t="shared" ca="1" si="43"/>
        <v>0.31259554782200749</v>
      </c>
      <c r="R158" s="77">
        <f t="shared" ca="1" si="44"/>
        <v>0.33346073042934332</v>
      </c>
      <c r="S158" s="97">
        <f t="shared" ca="1" si="45"/>
        <v>171.59775335253622</v>
      </c>
      <c r="T158" s="97">
        <f t="shared" ca="1" si="46"/>
        <v>210.27975071504173</v>
      </c>
      <c r="U158" s="97">
        <f t="shared" ca="1" si="47"/>
        <v>256.15249254737989</v>
      </c>
      <c r="V158" s="97">
        <f t="shared" ca="1" si="48"/>
        <v>310.43624355437589</v>
      </c>
      <c r="W158" s="97">
        <f t="shared" ca="1" si="49"/>
        <v>374.5475920268284</v>
      </c>
      <c r="X158" s="97">
        <f t="shared" ca="1" si="50"/>
        <v>1048.1721649970464</v>
      </c>
      <c r="Y158" s="97">
        <f t="shared" ca="1" si="51"/>
        <v>10034.1781193139</v>
      </c>
      <c r="Z158" s="97">
        <f t="shared" ca="1" si="52"/>
        <v>6422.8468304225235</v>
      </c>
      <c r="AA158" s="97">
        <f ca="1">Assumptions!D40*Y158+(1-Assumptions!D40)*Z158</f>
        <v>8409.0790393127809</v>
      </c>
      <c r="AB158" s="97">
        <f t="shared" ca="1" si="53"/>
        <v>5918.5773579820061</v>
      </c>
      <c r="AC158" s="97">
        <f t="shared" ca="1" si="54"/>
        <v>6966.7495229790529</v>
      </c>
      <c r="AD158" s="97">
        <f ca="1">AC158+Assumptions!D47-Assumptions!D48-Assumptions!D49</f>
        <v>8107.2495229790529</v>
      </c>
      <c r="AE158" s="73">
        <f ca="1">AD158/Assumptions!D46</f>
        <v>174.34945210707642</v>
      </c>
      <c r="AF158" s="77">
        <f ca="1">AE158/Assumptions!D45-1</f>
        <v>0.72965726296702793</v>
      </c>
    </row>
    <row r="159" spans="2:32" x14ac:dyDescent="0.2">
      <c r="B159" s="130">
        <v>148</v>
      </c>
      <c r="C159" s="77">
        <f ca="1">MAX(Assumptions!F70,MIN(Assumptions!G70,NORMINV(RAND(),Assumptions!D70,Assumptions!E70)))</f>
        <v>0.11791302826763146</v>
      </c>
      <c r="D159" s="77">
        <f ca="1">MAX(Assumptions!F71,MIN(Assumptions!G71,NORMINV(RAND(),Assumptions!D71,Assumptions!E71)))</f>
        <v>0.31503650397115235</v>
      </c>
      <c r="E159" s="77">
        <f ca="1">MAX(Assumptions!F72,MIN(Assumptions!G72,NORMINV(RAND(),Assumptions!D72,Assumptions!E72)))</f>
        <v>8.3529412855783206E-2</v>
      </c>
      <c r="F159" s="77">
        <f ca="1">MAX(Assumptions!F73,MIN(Assumptions!G73,NORMINV(RAND(),Assumptions!D73,Assumptions!E73)))</f>
        <v>2.9469582799565595E-2</v>
      </c>
      <c r="G159" s="101">
        <f ca="1">MAX(Assumptions!F74,MIN(Assumptions!G74,NORMINV(RAND(),Assumptions!D74,Assumptions!E74)))</f>
        <v>17.033455905667967</v>
      </c>
      <c r="H159" s="77">
        <f ca="1">MAX(Assumptions!F75,MIN(Assumptions!G75,NORMINV(RAND(),Assumptions!D75,Assumptions!E75)))</f>
        <v>0.51468491802701399</v>
      </c>
      <c r="I159" s="97">
        <f ca="1">'Historical Financials'!F7*(1+C159)</f>
        <v>1159.9465581304944</v>
      </c>
      <c r="J159" s="97">
        <f t="shared" ca="1" si="37"/>
        <v>1296.7193694282773</v>
      </c>
      <c r="K159" s="97">
        <f t="shared" ca="1" si="38"/>
        <v>1449.6194770908592</v>
      </c>
      <c r="L159" s="97">
        <f t="shared" ca="1" si="39"/>
        <v>1620.5484994703829</v>
      </c>
      <c r="M159" s="97">
        <f t="shared" ca="1" si="40"/>
        <v>1811.6322804975021</v>
      </c>
      <c r="N159" s="54">
        <f>Assumptions!E59</f>
        <v>0.25</v>
      </c>
      <c r="O159" s="77">
        <f t="shared" ca="1" si="41"/>
        <v>0.26625912599278811</v>
      </c>
      <c r="P159" s="77">
        <f t="shared" ca="1" si="42"/>
        <v>0.28251825198557617</v>
      </c>
      <c r="Q159" s="77">
        <f t="shared" ca="1" si="43"/>
        <v>0.29877737797836423</v>
      </c>
      <c r="R159" s="77">
        <f t="shared" ca="1" si="44"/>
        <v>0.31503650397115235</v>
      </c>
      <c r="S159" s="97">
        <f t="shared" ca="1" si="45"/>
        <v>149.25174979677763</v>
      </c>
      <c r="T159" s="97">
        <f t="shared" ca="1" si="46"/>
        <v>177.70184720782757</v>
      </c>
      <c r="U159" s="97">
        <f t="shared" ca="1" si="47"/>
        <v>210.78609984749096</v>
      </c>
      <c r="V159" s="97">
        <f t="shared" ca="1" si="48"/>
        <v>249.20180684475858</v>
      </c>
      <c r="W159" s="97">
        <f t="shared" ca="1" si="49"/>
        <v>293.74627773754025</v>
      </c>
      <c r="X159" s="97">
        <f t="shared" ca="1" si="50"/>
        <v>832.28442588099824</v>
      </c>
      <c r="Y159" s="97">
        <f t="shared" ca="1" si="51"/>
        <v>5593.8551356324606</v>
      </c>
      <c r="Z159" s="97">
        <f t="shared" ca="1" si="52"/>
        <v>9721.5094012796999</v>
      </c>
      <c r="AA159" s="97">
        <f ca="1">Assumptions!D40*Y159+(1-Assumptions!D40)*Z159</f>
        <v>7451.2995551737185</v>
      </c>
      <c r="AB159" s="97">
        <f t="shared" ca="1" si="53"/>
        <v>4989.1722549174856</v>
      </c>
      <c r="AC159" s="97">
        <f t="shared" ca="1" si="54"/>
        <v>5821.4566807984838</v>
      </c>
      <c r="AD159" s="97">
        <f ca="1">AC159+Assumptions!D47-Assumptions!D48-Assumptions!D49</f>
        <v>6961.9566807984838</v>
      </c>
      <c r="AE159" s="73">
        <f ca="1">AD159/Assumptions!D46</f>
        <v>149.71949851179536</v>
      </c>
      <c r="AF159" s="77">
        <f ca="1">AE159/Assumptions!D45-1</f>
        <v>0.48531248523606507</v>
      </c>
    </row>
    <row r="160" spans="2:32" x14ac:dyDescent="0.2">
      <c r="B160" s="130">
        <v>149</v>
      </c>
      <c r="C160" s="77">
        <f ca="1">MAX(Assumptions!F70,MIN(Assumptions!G70,NORMINV(RAND(),Assumptions!D70,Assumptions!E70)))</f>
        <v>0.16414035657779308</v>
      </c>
      <c r="D160" s="77">
        <f ca="1">MAX(Assumptions!F71,MIN(Assumptions!G71,NORMINV(RAND(),Assumptions!D71,Assumptions!E71)))</f>
        <v>0.32086021434813811</v>
      </c>
      <c r="E160" s="77">
        <f ca="1">MAX(Assumptions!F72,MIN(Assumptions!G72,NORMINV(RAND(),Assumptions!D72,Assumptions!E72)))</f>
        <v>8.8088219550526273E-2</v>
      </c>
      <c r="F160" s="77">
        <f ca="1">MAX(Assumptions!F73,MIN(Assumptions!G73,NORMINV(RAND(),Assumptions!D73,Assumptions!E73)))</f>
        <v>3.6855830225492991E-2</v>
      </c>
      <c r="G160" s="101">
        <f ca="1">MAX(Assumptions!F74,MIN(Assumptions!G74,NORMINV(RAND(),Assumptions!D74,Assumptions!E74)))</f>
        <v>14.735563712996925</v>
      </c>
      <c r="H160" s="77">
        <f ca="1">MAX(Assumptions!F75,MIN(Assumptions!G75,NORMINV(RAND(),Assumptions!D75,Assumptions!E75)))</f>
        <v>0.62596734117368613</v>
      </c>
      <c r="I160" s="97">
        <f ca="1">'Historical Financials'!F7*(1+C160)</f>
        <v>1207.9120339851179</v>
      </c>
      <c r="J160" s="97">
        <f t="shared" ca="1" si="37"/>
        <v>1406.1791459580425</v>
      </c>
      <c r="K160" s="97">
        <f t="shared" ca="1" si="38"/>
        <v>1636.989892387852</v>
      </c>
      <c r="L160" s="97">
        <f t="shared" ca="1" si="39"/>
        <v>1905.685997038637</v>
      </c>
      <c r="M160" s="97">
        <f t="shared" ca="1" si="40"/>
        <v>2218.4859761178659</v>
      </c>
      <c r="N160" s="54">
        <f>Assumptions!E59</f>
        <v>0.25</v>
      </c>
      <c r="O160" s="77">
        <f t="shared" ca="1" si="41"/>
        <v>0.26771505358703451</v>
      </c>
      <c r="P160" s="77">
        <f t="shared" ca="1" si="42"/>
        <v>0.28543010717406903</v>
      </c>
      <c r="Q160" s="77">
        <f t="shared" ca="1" si="43"/>
        <v>0.30314516076110359</v>
      </c>
      <c r="R160" s="77">
        <f t="shared" ca="1" si="44"/>
        <v>0.32086021434813811</v>
      </c>
      <c r="S160" s="97">
        <f t="shared" ca="1" si="45"/>
        <v>189.02837107134087</v>
      </c>
      <c r="T160" s="97">
        <f t="shared" ca="1" si="46"/>
        <v>235.64873911953038</v>
      </c>
      <c r="U160" s="97">
        <f t="shared" ca="1" si="47"/>
        <v>292.4808617548793</v>
      </c>
      <c r="V160" s="97">
        <f t="shared" ca="1" si="48"/>
        <v>361.62101245848294</v>
      </c>
      <c r="W160" s="97">
        <f t="shared" ca="1" si="49"/>
        <v>445.57850519412034</v>
      </c>
      <c r="X160" s="97">
        <f t="shared" ca="1" si="50"/>
        <v>1149.940242602845</v>
      </c>
      <c r="Y160" s="97">
        <f t="shared" ca="1" si="51"/>
        <v>9017.7459419785446</v>
      </c>
      <c r="Z160" s="97">
        <f t="shared" ca="1" si="52"/>
        <v>10489.126222014953</v>
      </c>
      <c r="AA160" s="97">
        <f ca="1">Assumptions!D40*Y160+(1-Assumptions!D40)*Z160</f>
        <v>9679.8670679949282</v>
      </c>
      <c r="AB160" s="97">
        <f t="shared" ca="1" si="53"/>
        <v>6346.7128794051059</v>
      </c>
      <c r="AC160" s="97">
        <f t="shared" ca="1" si="54"/>
        <v>7496.6531220079505</v>
      </c>
      <c r="AD160" s="97">
        <f ca="1">AC160+Assumptions!D47-Assumptions!D48-Assumptions!D49</f>
        <v>8637.1531220079505</v>
      </c>
      <c r="AE160" s="73">
        <f ca="1">AD160/Assumptions!D46</f>
        <v>185.7452284302785</v>
      </c>
      <c r="AF160" s="77">
        <f ca="1">AE160/Assumptions!D45-1</f>
        <v>0.84271059950673122</v>
      </c>
    </row>
    <row r="161" spans="2:32" x14ac:dyDescent="0.2">
      <c r="B161" s="130">
        <v>150</v>
      </c>
      <c r="C161" s="77">
        <f ca="1">MAX(Assumptions!F70,MIN(Assumptions!G70,NORMINV(RAND(),Assumptions!D70,Assumptions!E70)))</f>
        <v>0.16597997472284973</v>
      </c>
      <c r="D161" s="77">
        <f ca="1">MAX(Assumptions!F71,MIN(Assumptions!G71,NORMINV(RAND(),Assumptions!D71,Assumptions!E71)))</f>
        <v>0.34420114254043538</v>
      </c>
      <c r="E161" s="77">
        <f ca="1">MAX(Assumptions!F72,MIN(Assumptions!G72,NORMINV(RAND(),Assumptions!D72,Assumptions!E72)))</f>
        <v>6.4141547863633699E-2</v>
      </c>
      <c r="F161" s="77">
        <f ca="1">MAX(Assumptions!F73,MIN(Assumptions!G73,NORMINV(RAND(),Assumptions!D73,Assumptions!E73)))</f>
        <v>3.3053205818352992E-2</v>
      </c>
      <c r="G161" s="101">
        <f ca="1">MAX(Assumptions!F74,MIN(Assumptions!G74,NORMINV(RAND(),Assumptions!D74,Assumptions!E74)))</f>
        <v>18.320041075155906</v>
      </c>
      <c r="H161" s="77">
        <f ca="1">MAX(Assumptions!F75,MIN(Assumptions!G75,NORMINV(RAND(),Assumptions!D75,Assumptions!E75)))</f>
        <v>0.49300813475847471</v>
      </c>
      <c r="I161" s="97">
        <f ca="1">'Historical Financials'!F7*(1+C161)</f>
        <v>1209.8208217724286</v>
      </c>
      <c r="J161" s="97">
        <f t="shared" ca="1" si="37"/>
        <v>1410.6268511893936</v>
      </c>
      <c r="K161" s="97">
        <f t="shared" ca="1" si="38"/>
        <v>1644.7626602931821</v>
      </c>
      <c r="L161" s="97">
        <f t="shared" ca="1" si="39"/>
        <v>1917.7603250737313</v>
      </c>
      <c r="M161" s="97">
        <f t="shared" ca="1" si="40"/>
        <v>2236.070135353953</v>
      </c>
      <c r="N161" s="54">
        <f>Assumptions!E59</f>
        <v>0.25</v>
      </c>
      <c r="O161" s="77">
        <f t="shared" ca="1" si="41"/>
        <v>0.27355028563510886</v>
      </c>
      <c r="P161" s="77">
        <f t="shared" ca="1" si="42"/>
        <v>0.29710057127021772</v>
      </c>
      <c r="Q161" s="77">
        <f t="shared" ca="1" si="43"/>
        <v>0.32065085690532652</v>
      </c>
      <c r="R161" s="77">
        <f t="shared" ca="1" si="44"/>
        <v>0.34420114254043538</v>
      </c>
      <c r="S161" s="97">
        <f t="shared" ca="1" si="45"/>
        <v>149.11287668349752</v>
      </c>
      <c r="T161" s="97">
        <f t="shared" ca="1" si="46"/>
        <v>190.24068640650597</v>
      </c>
      <c r="U161" s="97">
        <f t="shared" ca="1" si="47"/>
        <v>240.91331863714862</v>
      </c>
      <c r="V161" s="97">
        <f t="shared" ca="1" si="48"/>
        <v>303.16622766510972</v>
      </c>
      <c r="W161" s="97">
        <f t="shared" ca="1" si="49"/>
        <v>379.44760340804982</v>
      </c>
      <c r="X161" s="97">
        <f t="shared" ca="1" si="50"/>
        <v>1022.5360549034945</v>
      </c>
      <c r="Y161" s="97">
        <f t="shared" ca="1" si="51"/>
        <v>12608.892509283296</v>
      </c>
      <c r="Z161" s="97">
        <f t="shared" ca="1" si="52"/>
        <v>14100.164257351425</v>
      </c>
      <c r="AA161" s="97">
        <f ca="1">Assumptions!D40*Y161+(1-Assumptions!D40)*Z161</f>
        <v>13279.964795913955</v>
      </c>
      <c r="AB161" s="97">
        <f t="shared" ca="1" si="53"/>
        <v>9731.9512362332753</v>
      </c>
      <c r="AC161" s="97">
        <f t="shared" ca="1" si="54"/>
        <v>10754.487291136769</v>
      </c>
      <c r="AD161" s="97">
        <f ca="1">AC161+Assumptions!D47-Assumptions!D48-Assumptions!D49</f>
        <v>11894.987291136769</v>
      </c>
      <c r="AE161" s="73">
        <f ca="1">AD161/Assumptions!D46</f>
        <v>255.80617830401656</v>
      </c>
      <c r="AF161" s="77">
        <f ca="1">AE161/Assumptions!D45-1</f>
        <v>1.5377597053969896</v>
      </c>
    </row>
    <row r="162" spans="2:32" x14ac:dyDescent="0.2">
      <c r="B162" s="130">
        <v>151</v>
      </c>
      <c r="C162" s="77">
        <f ca="1">MAX(Assumptions!F70,MIN(Assumptions!G70,NORMINV(RAND(),Assumptions!D70,Assumptions!E70)))</f>
        <v>0.1634313128752615</v>
      </c>
      <c r="D162" s="77">
        <f ca="1">MAX(Assumptions!F71,MIN(Assumptions!G71,NORMINV(RAND(),Assumptions!D71,Assumptions!E71)))</f>
        <v>0.31158985382122484</v>
      </c>
      <c r="E162" s="77">
        <f ca="1">MAX(Assumptions!F72,MIN(Assumptions!G72,NORMINV(RAND(),Assumptions!D72,Assumptions!E72)))</f>
        <v>9.2397291087533973E-2</v>
      </c>
      <c r="F162" s="77">
        <f ca="1">MAX(Assumptions!F73,MIN(Assumptions!G73,NORMINV(RAND(),Assumptions!D73,Assumptions!E73)))</f>
        <v>3.4115411540036819E-2</v>
      </c>
      <c r="G162" s="101">
        <f ca="1">MAX(Assumptions!F74,MIN(Assumptions!G74,NORMINV(RAND(),Assumptions!D74,Assumptions!E74)))</f>
        <v>15.866042702712134</v>
      </c>
      <c r="H162" s="77">
        <f ca="1">MAX(Assumptions!F75,MIN(Assumptions!G75,NORMINV(RAND(),Assumptions!D75,Assumptions!E75)))</f>
        <v>0.63045259823964728</v>
      </c>
      <c r="I162" s="97">
        <f ca="1">'Historical Financials'!F7*(1+C162)</f>
        <v>1207.1763302393713</v>
      </c>
      <c r="J162" s="97">
        <f t="shared" ca="1" si="37"/>
        <v>1404.4667427623322</v>
      </c>
      <c r="K162" s="97">
        <f t="shared" ca="1" si="38"/>
        <v>1634.0005864216223</v>
      </c>
      <c r="L162" s="97">
        <f t="shared" ca="1" si="39"/>
        <v>1901.0474474994553</v>
      </c>
      <c r="M162" s="97">
        <f t="shared" ca="1" si="40"/>
        <v>2211.7381276824563</v>
      </c>
      <c r="N162" s="54">
        <f>Assumptions!E59</f>
        <v>0.25</v>
      </c>
      <c r="O162" s="77">
        <f t="shared" ca="1" si="41"/>
        <v>0.26539746345530624</v>
      </c>
      <c r="P162" s="77">
        <f t="shared" ca="1" si="42"/>
        <v>0.28079492691061242</v>
      </c>
      <c r="Q162" s="77">
        <f t="shared" ca="1" si="43"/>
        <v>0.2961923903659186</v>
      </c>
      <c r="R162" s="77">
        <f t="shared" ca="1" si="44"/>
        <v>0.31158985382122484</v>
      </c>
      <c r="S162" s="97">
        <f t="shared" ca="1" si="45"/>
        <v>190.26686348320354</v>
      </c>
      <c r="T162" s="97">
        <f t="shared" ca="1" si="46"/>
        <v>234.99610628574706</v>
      </c>
      <c r="U162" s="97">
        <f t="shared" ca="1" si="47"/>
        <v>289.26367810454758</v>
      </c>
      <c r="V162" s="97">
        <f t="shared" ca="1" si="48"/>
        <v>354.99259334484105</v>
      </c>
      <c r="W162" s="97">
        <f t="shared" ca="1" si="49"/>
        <v>434.47966114631834</v>
      </c>
      <c r="X162" s="97">
        <f t="shared" ca="1" si="50"/>
        <v>1121.5778296477938</v>
      </c>
      <c r="Y162" s="97">
        <f t="shared" ca="1" si="51"/>
        <v>7709.1218931252788</v>
      </c>
      <c r="Z162" s="97">
        <f t="shared" ca="1" si="52"/>
        <v>10934.165195694921</v>
      </c>
      <c r="AA162" s="97">
        <f ca="1">Assumptions!D40*Y162+(1-Assumptions!D40)*Z162</f>
        <v>9160.3913792816165</v>
      </c>
      <c r="AB162" s="97">
        <f t="shared" ca="1" si="53"/>
        <v>5888.585114769834</v>
      </c>
      <c r="AC162" s="97">
        <f t="shared" ca="1" si="54"/>
        <v>7010.1629444176278</v>
      </c>
      <c r="AD162" s="97">
        <f ca="1">AC162+Assumptions!D47-Assumptions!D48-Assumptions!D49</f>
        <v>8150.6629444176278</v>
      </c>
      <c r="AE162" s="73">
        <f ca="1">AD162/Assumptions!D46</f>
        <v>175.28307407349737</v>
      </c>
      <c r="AF162" s="77">
        <f ca="1">AE162/Assumptions!D45-1</f>
        <v>0.73891938564977555</v>
      </c>
    </row>
    <row r="163" spans="2:32" x14ac:dyDescent="0.2">
      <c r="B163" s="130">
        <v>152</v>
      </c>
      <c r="C163" s="77">
        <f ca="1">MAX(Assumptions!F70,MIN(Assumptions!G70,NORMINV(RAND(),Assumptions!D70,Assumptions!E70)))</f>
        <v>0.15490769661703233</v>
      </c>
      <c r="D163" s="77">
        <f ca="1">MAX(Assumptions!F71,MIN(Assumptions!G71,NORMINV(RAND(),Assumptions!D71,Assumptions!E71)))</f>
        <v>0.21304638819504737</v>
      </c>
      <c r="E163" s="77">
        <f ca="1">MAX(Assumptions!F72,MIN(Assumptions!G72,NORMINV(RAND(),Assumptions!D72,Assumptions!E72)))</f>
        <v>6.9892966734796988E-2</v>
      </c>
      <c r="F163" s="77">
        <f ca="1">MAX(Assumptions!F73,MIN(Assumptions!G73,NORMINV(RAND(),Assumptions!D73,Assumptions!E73)))</f>
        <v>4.2476100970026444E-2</v>
      </c>
      <c r="G163" s="101">
        <f ca="1">MAX(Assumptions!F74,MIN(Assumptions!G74,NORMINV(RAND(),Assumptions!D74,Assumptions!E74)))</f>
        <v>16.071603904553029</v>
      </c>
      <c r="H163" s="77">
        <f ca="1">MAX(Assumptions!F75,MIN(Assumptions!G75,NORMINV(RAND(),Assumptions!D75,Assumptions!E75)))</f>
        <v>0.66042497804186728</v>
      </c>
      <c r="I163" s="97">
        <f ca="1">'Historical Financials'!F7*(1+C163)</f>
        <v>1198.3322260098328</v>
      </c>
      <c r="J163" s="97">
        <f t="shared" ca="1" si="37"/>
        <v>1383.963110922977</v>
      </c>
      <c r="K163" s="97">
        <f t="shared" ca="1" si="38"/>
        <v>1598.3496486389979</v>
      </c>
      <c r="L163" s="97">
        <f t="shared" ca="1" si="39"/>
        <v>1845.9463110983081</v>
      </c>
      <c r="M163" s="97">
        <f t="shared" ca="1" si="40"/>
        <v>2131.897602229255</v>
      </c>
      <c r="N163" s="54">
        <f>Assumptions!E59</f>
        <v>0.25</v>
      </c>
      <c r="O163" s="77">
        <f t="shared" ca="1" si="41"/>
        <v>0.24076159704876185</v>
      </c>
      <c r="P163" s="77">
        <f t="shared" ca="1" si="42"/>
        <v>0.2315231940975237</v>
      </c>
      <c r="Q163" s="77">
        <f t="shared" ca="1" si="43"/>
        <v>0.22228479114628552</v>
      </c>
      <c r="R163" s="77">
        <f t="shared" ca="1" si="44"/>
        <v>0.21304638819504737</v>
      </c>
      <c r="S163" s="97">
        <f t="shared" ca="1" si="45"/>
        <v>197.85213351235143</v>
      </c>
      <c r="T163" s="97">
        <f t="shared" ca="1" si="46"/>
        <v>220.05701631617123</v>
      </c>
      <c r="U163" s="97">
        <f t="shared" ca="1" si="47"/>
        <v>244.39357577484296</v>
      </c>
      <c r="V163" s="97">
        <f t="shared" ca="1" si="48"/>
        <v>270.9894010024903</v>
      </c>
      <c r="W163" s="97">
        <f t="shared" ca="1" si="49"/>
        <v>299.96045763090672</v>
      </c>
      <c r="X163" s="97">
        <f t="shared" ca="1" si="50"/>
        <v>997.52356832526857</v>
      </c>
      <c r="Y163" s="97">
        <f t="shared" ca="1" si="51"/>
        <v>11405.446960974663</v>
      </c>
      <c r="Z163" s="97">
        <f t="shared" ca="1" si="52"/>
        <v>7299.6113447525895</v>
      </c>
      <c r="AA163" s="97">
        <f ca="1">Assumptions!D40*Y163+(1-Assumptions!D40)*Z163</f>
        <v>9557.8209336747314</v>
      </c>
      <c r="AB163" s="97">
        <f t="shared" ca="1" si="53"/>
        <v>6818.0036111629524</v>
      </c>
      <c r="AC163" s="97">
        <f t="shared" ca="1" si="54"/>
        <v>7815.527179488221</v>
      </c>
      <c r="AD163" s="97">
        <f ca="1">AC163+Assumptions!D47-Assumptions!D48-Assumptions!D49</f>
        <v>8956.027179488221</v>
      </c>
      <c r="AE163" s="73">
        <f ca="1">AD163/Assumptions!D46</f>
        <v>192.60273504275744</v>
      </c>
      <c r="AF163" s="77">
        <f ca="1">AE163/Assumptions!D45-1</f>
        <v>0.91074141907497475</v>
      </c>
    </row>
    <row r="164" spans="2:32" x14ac:dyDescent="0.2">
      <c r="B164" s="130">
        <v>153</v>
      </c>
      <c r="C164" s="77">
        <f ca="1">MAX(Assumptions!F70,MIN(Assumptions!G70,NORMINV(RAND(),Assumptions!D70,Assumptions!E70)))</f>
        <v>0.12308050561014998</v>
      </c>
      <c r="D164" s="77">
        <f ca="1">MAX(Assumptions!F71,MIN(Assumptions!G71,NORMINV(RAND(),Assumptions!D71,Assumptions!E71)))</f>
        <v>0.35858050613333414</v>
      </c>
      <c r="E164" s="77">
        <f ca="1">MAX(Assumptions!F72,MIN(Assumptions!G72,NORMINV(RAND(),Assumptions!D72,Assumptions!E72)))</f>
        <v>9.9611060654795025E-2</v>
      </c>
      <c r="F164" s="77">
        <f ca="1">MAX(Assumptions!F73,MIN(Assumptions!G73,NORMINV(RAND(),Assumptions!D73,Assumptions!E73)))</f>
        <v>1.536691125827426E-2</v>
      </c>
      <c r="G164" s="101">
        <f ca="1">MAX(Assumptions!F74,MIN(Assumptions!G74,NORMINV(RAND(),Assumptions!D74,Assumptions!E74)))</f>
        <v>12.968224474793397</v>
      </c>
      <c r="H164" s="77">
        <f ca="1">MAX(Assumptions!F75,MIN(Assumptions!G75,NORMINV(RAND(),Assumptions!D75,Assumptions!E75)))</f>
        <v>0.44089823282591145</v>
      </c>
      <c r="I164" s="97">
        <f ca="1">'Historical Financials'!F7*(1+C164)</f>
        <v>1165.3083326210915</v>
      </c>
      <c r="J164" s="97">
        <f t="shared" ca="1" si="37"/>
        <v>1308.7350713918163</v>
      </c>
      <c r="K164" s="97">
        <f t="shared" ca="1" si="38"/>
        <v>1469.8148456884569</v>
      </c>
      <c r="L164" s="97">
        <f t="shared" ca="1" si="39"/>
        <v>1650.720400049097</v>
      </c>
      <c r="M164" s="97">
        <f t="shared" ca="1" si="40"/>
        <v>1853.891901508129</v>
      </c>
      <c r="N164" s="54">
        <f>Assumptions!E59</f>
        <v>0.25</v>
      </c>
      <c r="O164" s="77">
        <f t="shared" ca="1" si="41"/>
        <v>0.27714512653333356</v>
      </c>
      <c r="P164" s="77">
        <f t="shared" ca="1" si="42"/>
        <v>0.30429025306666707</v>
      </c>
      <c r="Q164" s="77">
        <f t="shared" ca="1" si="43"/>
        <v>0.33143537960000058</v>
      </c>
      <c r="R164" s="77">
        <f t="shared" ca="1" si="44"/>
        <v>0.35858050613333414</v>
      </c>
      <c r="S164" s="97">
        <f t="shared" ca="1" si="45"/>
        <v>128.44559613748717</v>
      </c>
      <c r="T164" s="97">
        <f t="shared" ca="1" si="46"/>
        <v>159.91799828352885</v>
      </c>
      <c r="U164" s="97">
        <f t="shared" ca="1" si="47"/>
        <v>197.19188072552473</v>
      </c>
      <c r="V164" s="97">
        <f t="shared" ca="1" si="48"/>
        <v>241.21857225224204</v>
      </c>
      <c r="W164" s="97">
        <f t="shared" ca="1" si="49"/>
        <v>293.09569618137516</v>
      </c>
      <c r="X164" s="97">
        <f t="shared" ca="1" si="50"/>
        <v>744.67781728046066</v>
      </c>
      <c r="Y164" s="97">
        <f t="shared" ca="1" si="51"/>
        <v>3532.5856319592344</v>
      </c>
      <c r="Z164" s="97">
        <f t="shared" ca="1" si="52"/>
        <v>8620.8800527824187</v>
      </c>
      <c r="AA164" s="97">
        <f ca="1">Assumptions!D40*Y164+(1-Assumptions!D40)*Z164</f>
        <v>5822.3181213296675</v>
      </c>
      <c r="AB164" s="97">
        <f t="shared" ca="1" si="53"/>
        <v>3621.5995931208718</v>
      </c>
      <c r="AC164" s="97">
        <f t="shared" ca="1" si="54"/>
        <v>4366.2774104013324</v>
      </c>
      <c r="AD164" s="97">
        <f ca="1">AC164+Assumptions!D47-Assumptions!D48-Assumptions!D49</f>
        <v>5506.7774104013324</v>
      </c>
      <c r="AE164" s="73">
        <f ca="1">AD164/Assumptions!D46</f>
        <v>118.4253206537921</v>
      </c>
      <c r="AF164" s="77">
        <f ca="1">AE164/Assumptions!D45-1</f>
        <v>0.17485437156539785</v>
      </c>
    </row>
    <row r="165" spans="2:32" x14ac:dyDescent="0.2">
      <c r="B165" s="130">
        <v>154</v>
      </c>
      <c r="C165" s="77">
        <f ca="1">MAX(Assumptions!F70,MIN(Assumptions!G70,NORMINV(RAND(),Assumptions!D70,Assumptions!E70)))</f>
        <v>0.13110008065622983</v>
      </c>
      <c r="D165" s="77">
        <f ca="1">MAX(Assumptions!F71,MIN(Assumptions!G71,NORMINV(RAND(),Assumptions!D71,Assumptions!E71)))</f>
        <v>0.28484814743291009</v>
      </c>
      <c r="E165" s="77">
        <f ca="1">MAX(Assumptions!F72,MIN(Assumptions!G72,NORMINV(RAND(),Assumptions!D72,Assumptions!E72)))</f>
        <v>9.6452622450739919E-2</v>
      </c>
      <c r="F165" s="77">
        <f ca="1">MAX(Assumptions!F73,MIN(Assumptions!G73,NORMINV(RAND(),Assumptions!D73,Assumptions!E73)))</f>
        <v>3.6914209537900373E-2</v>
      </c>
      <c r="G165" s="101">
        <f ca="1">MAX(Assumptions!F74,MIN(Assumptions!G74,NORMINV(RAND(),Assumptions!D74,Assumptions!E74)))</f>
        <v>16.006621760978401</v>
      </c>
      <c r="H165" s="77">
        <f ca="1">MAX(Assumptions!F75,MIN(Assumptions!G75,NORMINV(RAND(),Assumptions!D75,Assumptions!E75)))</f>
        <v>0.65101339338062392</v>
      </c>
      <c r="I165" s="97">
        <f ca="1">'Historical Financials'!F7*(1+C165)</f>
        <v>1173.6294436889041</v>
      </c>
      <c r="J165" s="97">
        <f t="shared" ca="1" si="37"/>
        <v>1327.4923584170456</v>
      </c>
      <c r="K165" s="97">
        <f t="shared" ca="1" si="38"/>
        <v>1501.5267136760492</v>
      </c>
      <c r="L165" s="97">
        <f t="shared" ca="1" si="39"/>
        <v>1698.3769869464631</v>
      </c>
      <c r="M165" s="97">
        <f t="shared" ca="1" si="40"/>
        <v>1921.0343469198292</v>
      </c>
      <c r="N165" s="54">
        <f>Assumptions!E59</f>
        <v>0.25</v>
      </c>
      <c r="O165" s="77">
        <f t="shared" ca="1" si="41"/>
        <v>0.25871203685822752</v>
      </c>
      <c r="P165" s="77">
        <f t="shared" ca="1" si="42"/>
        <v>0.26742407371645505</v>
      </c>
      <c r="Q165" s="77">
        <f t="shared" ca="1" si="43"/>
        <v>0.27613611057468257</v>
      </c>
      <c r="R165" s="77">
        <f t="shared" ca="1" si="44"/>
        <v>0.28484814743291009</v>
      </c>
      <c r="S165" s="97">
        <f t="shared" ca="1" si="45"/>
        <v>191.01212167683184</v>
      </c>
      <c r="T165" s="97">
        <f t="shared" ca="1" si="46"/>
        <v>223.58290182506306</v>
      </c>
      <c r="U165" s="97">
        <f t="shared" ca="1" si="47"/>
        <v>261.41077629489024</v>
      </c>
      <c r="V165" s="97">
        <f t="shared" ca="1" si="48"/>
        <v>305.31435453838998</v>
      </c>
      <c r="W165" s="97">
        <f t="shared" ca="1" si="49"/>
        <v>356.23653064275288</v>
      </c>
      <c r="X165" s="97">
        <f t="shared" ca="1" si="50"/>
        <v>994.54215279845607</v>
      </c>
      <c r="Y165" s="97">
        <f t="shared" ca="1" si="51"/>
        <v>6204.1747925110612</v>
      </c>
      <c r="Z165" s="97">
        <f t="shared" ca="1" si="52"/>
        <v>8758.8726459701284</v>
      </c>
      <c r="AA165" s="97">
        <f ca="1">Assumptions!D40*Y165+(1-Assumptions!D40)*Z165</f>
        <v>7353.7888265676411</v>
      </c>
      <c r="AB165" s="97">
        <f t="shared" ca="1" si="53"/>
        <v>4640.4682040824564</v>
      </c>
      <c r="AC165" s="97">
        <f t="shared" ca="1" si="54"/>
        <v>5635.0103568809127</v>
      </c>
      <c r="AD165" s="97">
        <f ca="1">AC165+Assumptions!D47-Assumptions!D48-Assumptions!D49</f>
        <v>6775.5103568809127</v>
      </c>
      <c r="AE165" s="73">
        <f ca="1">AD165/Assumptions!D46</f>
        <v>145.70990014797661</v>
      </c>
      <c r="AF165" s="77">
        <f ca="1">AE165/Assumptions!D45-1</f>
        <v>0.44553472369024427</v>
      </c>
    </row>
    <row r="166" spans="2:32" x14ac:dyDescent="0.2">
      <c r="B166" s="130">
        <v>155</v>
      </c>
      <c r="C166" s="77">
        <f ca="1">MAX(Assumptions!F70,MIN(Assumptions!G70,NORMINV(RAND(),Assumptions!D70,Assumptions!E70)))</f>
        <v>0.14824758639678287</v>
      </c>
      <c r="D166" s="77">
        <f ca="1">MAX(Assumptions!F71,MIN(Assumptions!G71,NORMINV(RAND(),Assumptions!D71,Assumptions!E71)))</f>
        <v>0.26684183754903124</v>
      </c>
      <c r="E166" s="77">
        <f ca="1">MAX(Assumptions!F72,MIN(Assumptions!G72,NORMINV(RAND(),Assumptions!D72,Assumptions!E72)))</f>
        <v>8.6672388411547049E-2</v>
      </c>
      <c r="F166" s="77">
        <f ca="1">MAX(Assumptions!F73,MIN(Assumptions!G73,NORMINV(RAND(),Assumptions!D73,Assumptions!E73)))</f>
        <v>4.3312971311134332E-2</v>
      </c>
      <c r="G166" s="101">
        <f ca="1">MAX(Assumptions!F74,MIN(Assumptions!G74,NORMINV(RAND(),Assumptions!D74,Assumptions!E74)))</f>
        <v>8.7043388148055989</v>
      </c>
      <c r="H166" s="77">
        <f ca="1">MAX(Assumptions!F75,MIN(Assumptions!G75,NORMINV(RAND(),Assumptions!D75,Assumptions!E75)))</f>
        <v>0.75184441580479155</v>
      </c>
      <c r="I166" s="97">
        <f ca="1">'Historical Financials'!F7*(1+C166)</f>
        <v>1191.421695645302</v>
      </c>
      <c r="J166" s="97">
        <f t="shared" ca="1" si="37"/>
        <v>1368.0470864054805</v>
      </c>
      <c r="K166" s="97">
        <f t="shared" ca="1" si="38"/>
        <v>1570.8567650422442</v>
      </c>
      <c r="L166" s="97">
        <f t="shared" ca="1" si="39"/>
        <v>1803.7324890348152</v>
      </c>
      <c r="M166" s="97">
        <f t="shared" ca="1" si="40"/>
        <v>2071.1314770396884</v>
      </c>
      <c r="N166" s="54">
        <f>Assumptions!E59</f>
        <v>0.25</v>
      </c>
      <c r="O166" s="77">
        <f t="shared" ca="1" si="41"/>
        <v>0.25421045938725784</v>
      </c>
      <c r="P166" s="77">
        <f t="shared" ca="1" si="42"/>
        <v>0.25842091877451562</v>
      </c>
      <c r="Q166" s="77">
        <f t="shared" ca="1" si="43"/>
        <v>0.2626313781617734</v>
      </c>
      <c r="R166" s="77">
        <f t="shared" ca="1" si="44"/>
        <v>0.26684183754903124</v>
      </c>
      <c r="S166" s="97">
        <f t="shared" ca="1" si="45"/>
        <v>223.94093718489904</v>
      </c>
      <c r="T166" s="97">
        <f t="shared" ca="1" si="46"/>
        <v>261.4703446726985</v>
      </c>
      <c r="U166" s="97">
        <f t="shared" ca="1" si="47"/>
        <v>305.2054126629742</v>
      </c>
      <c r="V166" s="97">
        <f t="shared" ca="1" si="48"/>
        <v>356.16129273242842</v>
      </c>
      <c r="W166" s="97">
        <f t="shared" ca="1" si="49"/>
        <v>415.5177400464737</v>
      </c>
      <c r="X166" s="97">
        <f t="shared" ca="1" si="50"/>
        <v>1194.9867337738733</v>
      </c>
      <c r="Y166" s="97">
        <f t="shared" ca="1" si="51"/>
        <v>9998.1751829465338</v>
      </c>
      <c r="Z166" s="97">
        <f t="shared" ca="1" si="52"/>
        <v>4810.5793125500713</v>
      </c>
      <c r="AA166" s="97">
        <f ca="1">Assumptions!D40*Y166+(1-Assumptions!D40)*Z166</f>
        <v>7663.7570412681262</v>
      </c>
      <c r="AB166" s="97">
        <f t="shared" ca="1" si="53"/>
        <v>5057.6476218813605</v>
      </c>
      <c r="AC166" s="97">
        <f t="shared" ca="1" si="54"/>
        <v>6252.6343556552338</v>
      </c>
      <c r="AD166" s="97">
        <f ca="1">AC166+Assumptions!D47-Assumptions!D48-Assumptions!D49</f>
        <v>7393.1343556552338</v>
      </c>
      <c r="AE166" s="73">
        <f ca="1">AD166/Assumptions!D46</f>
        <v>158.99213668075771</v>
      </c>
      <c r="AF166" s="77">
        <f ca="1">AE166/Assumptions!D45-1</f>
        <v>0.57730294326148535</v>
      </c>
    </row>
    <row r="167" spans="2:32" x14ac:dyDescent="0.2">
      <c r="B167" s="130">
        <v>156</v>
      </c>
      <c r="C167" s="77">
        <f ca="1">MAX(Assumptions!F70,MIN(Assumptions!G70,NORMINV(RAND(),Assumptions!D70,Assumptions!E70)))</f>
        <v>0.12584195790005251</v>
      </c>
      <c r="D167" s="77">
        <f ca="1">MAX(Assumptions!F71,MIN(Assumptions!G71,NORMINV(RAND(),Assumptions!D71,Assumptions!E71)))</f>
        <v>0.31167448068106912</v>
      </c>
      <c r="E167" s="77">
        <f ca="1">MAX(Assumptions!F72,MIN(Assumptions!G72,NORMINV(RAND(),Assumptions!D72,Assumptions!E72)))</f>
        <v>8.6246635179404937E-2</v>
      </c>
      <c r="F167" s="77">
        <f ca="1">MAX(Assumptions!F73,MIN(Assumptions!G73,NORMINV(RAND(),Assumptions!D73,Assumptions!E73)))</f>
        <v>4.3346818702674983E-2</v>
      </c>
      <c r="G167" s="101">
        <f ca="1">MAX(Assumptions!F74,MIN(Assumptions!G74,NORMINV(RAND(),Assumptions!D74,Assumptions!E74)))</f>
        <v>16.998074824016427</v>
      </c>
      <c r="H167" s="77">
        <f ca="1">MAX(Assumptions!F75,MIN(Assumptions!G75,NORMINV(RAND(),Assumptions!D75,Assumptions!E75)))</f>
        <v>0.66469023418610351</v>
      </c>
      <c r="I167" s="97">
        <f ca="1">'Historical Financials'!F7*(1+C167)</f>
        <v>1168.1736155170943</v>
      </c>
      <c r="J167" s="97">
        <f t="shared" ca="1" si="37"/>
        <v>1315.1788704609485</v>
      </c>
      <c r="K167" s="97">
        <f t="shared" ca="1" si="38"/>
        <v>1480.6835545085337</v>
      </c>
      <c r="L167" s="97">
        <f t="shared" ca="1" si="39"/>
        <v>1667.0156720382965</v>
      </c>
      <c r="M167" s="97">
        <f t="shared" ca="1" si="40"/>
        <v>1876.7961880576675</v>
      </c>
      <c r="N167" s="54">
        <f>Assumptions!E59</f>
        <v>0.25</v>
      </c>
      <c r="O167" s="77">
        <f t="shared" ca="1" si="41"/>
        <v>0.26541862017026729</v>
      </c>
      <c r="P167" s="77">
        <f t="shared" ca="1" si="42"/>
        <v>0.28083724034053459</v>
      </c>
      <c r="Q167" s="77">
        <f t="shared" ca="1" si="43"/>
        <v>0.29625586051080183</v>
      </c>
      <c r="R167" s="77">
        <f t="shared" ca="1" si="44"/>
        <v>0.31167448068106912</v>
      </c>
      <c r="S167" s="97">
        <f t="shared" ca="1" si="45"/>
        <v>194.11839851702115</v>
      </c>
      <c r="T167" s="97">
        <f t="shared" ca="1" si="46"/>
        <v>232.02538824486911</v>
      </c>
      <c r="U167" s="97">
        <f t="shared" ca="1" si="47"/>
        <v>276.39886011779913</v>
      </c>
      <c r="V167" s="97">
        <f t="shared" ca="1" si="48"/>
        <v>328.26602107466846</v>
      </c>
      <c r="W167" s="97">
        <f t="shared" ca="1" si="49"/>
        <v>388.81020502504981</v>
      </c>
      <c r="X167" s="97">
        <f t="shared" ca="1" si="50"/>
        <v>1083.8783041696286</v>
      </c>
      <c r="Y167" s="97">
        <f t="shared" ca="1" si="51"/>
        <v>9456.0751958476067</v>
      </c>
      <c r="Z167" s="97">
        <f t="shared" ca="1" si="52"/>
        <v>9943.0149826852048</v>
      </c>
      <c r="AA167" s="97">
        <f ca="1">Assumptions!D40*Y167+(1-Assumptions!D40)*Z167</f>
        <v>9675.1980999245243</v>
      </c>
      <c r="AB167" s="97">
        <f t="shared" ca="1" si="53"/>
        <v>6397.6082810193802</v>
      </c>
      <c r="AC167" s="97">
        <f t="shared" ca="1" si="54"/>
        <v>7481.486585189009</v>
      </c>
      <c r="AD167" s="97">
        <f ca="1">AC167+Assumptions!D47-Assumptions!D48-Assumptions!D49</f>
        <v>8621.9865851890099</v>
      </c>
      <c r="AE167" s="73">
        <f ca="1">AD167/Assumptions!D46</f>
        <v>185.41906634815075</v>
      </c>
      <c r="AF167" s="77">
        <f ca="1">AE167/Assumptions!D45-1</f>
        <v>0.83947486456498766</v>
      </c>
    </row>
    <row r="168" spans="2:32" x14ac:dyDescent="0.2">
      <c r="B168" s="130">
        <v>157</v>
      </c>
      <c r="C168" s="77">
        <f ca="1">MAX(Assumptions!F70,MIN(Assumptions!G70,NORMINV(RAND(),Assumptions!D70,Assumptions!E70)))</f>
        <v>0.13452897689884863</v>
      </c>
      <c r="D168" s="77">
        <f ca="1">MAX(Assumptions!F71,MIN(Assumptions!G71,NORMINV(RAND(),Assumptions!D71,Assumptions!E71)))</f>
        <v>0.35561898051138913</v>
      </c>
      <c r="E168" s="77">
        <f ca="1">MAX(Assumptions!F72,MIN(Assumptions!G72,NORMINV(RAND(),Assumptions!D72,Assumptions!E72)))</f>
        <v>8.3515199667739279E-2</v>
      </c>
      <c r="F168" s="77">
        <f ca="1">MAX(Assumptions!F73,MIN(Assumptions!G73,NORMINV(RAND(),Assumptions!D73,Assumptions!E73)))</f>
        <v>4.2302815715470982E-2</v>
      </c>
      <c r="G168" s="101">
        <f ca="1">MAX(Assumptions!F74,MIN(Assumptions!G74,NORMINV(RAND(),Assumptions!D74,Assumptions!E74)))</f>
        <v>17.140669218010888</v>
      </c>
      <c r="H168" s="77">
        <f ca="1">MAX(Assumptions!F75,MIN(Assumptions!G75,NORMINV(RAND(),Assumptions!D75,Assumptions!E75)))</f>
        <v>0.77061254082616781</v>
      </c>
      <c r="I168" s="97">
        <f ca="1">'Historical Financials'!F7*(1+C168)</f>
        <v>1177.1872664302452</v>
      </c>
      <c r="J168" s="97">
        <f t="shared" ca="1" si="37"/>
        <v>1335.5530650014584</v>
      </c>
      <c r="K168" s="97">
        <f t="shared" ca="1" si="38"/>
        <v>1515.2236524302261</v>
      </c>
      <c r="L168" s="97">
        <f t="shared" ca="1" si="39"/>
        <v>1719.0651401646012</v>
      </c>
      <c r="M168" s="97">
        <f t="shared" ca="1" si="40"/>
        <v>1950.3292146934209</v>
      </c>
      <c r="N168" s="54">
        <f>Assumptions!E59</f>
        <v>0.25</v>
      </c>
      <c r="O168" s="77">
        <f t="shared" ca="1" si="41"/>
        <v>0.2764047451278473</v>
      </c>
      <c r="P168" s="77">
        <f t="shared" ca="1" si="42"/>
        <v>0.30280949025569459</v>
      </c>
      <c r="Q168" s="77">
        <f t="shared" ca="1" si="43"/>
        <v>0.32921423538354183</v>
      </c>
      <c r="R168" s="77">
        <f t="shared" ca="1" si="44"/>
        <v>0.35561898051138913</v>
      </c>
      <c r="S168" s="97">
        <f t="shared" ca="1" si="45"/>
        <v>226.78881760300555</v>
      </c>
      <c r="T168" s="97">
        <f t="shared" ca="1" si="46"/>
        <v>284.47408890195067</v>
      </c>
      <c r="U168" s="97">
        <f t="shared" ca="1" si="47"/>
        <v>353.5756068925337</v>
      </c>
      <c r="V168" s="97">
        <f t="shared" ca="1" si="48"/>
        <v>436.12101287777165</v>
      </c>
      <c r="W168" s="97">
        <f t="shared" ca="1" si="49"/>
        <v>534.47688942721038</v>
      </c>
      <c r="X168" s="97">
        <f t="shared" ca="1" si="50"/>
        <v>1403.8917162613388</v>
      </c>
      <c r="Y168" s="97">
        <f t="shared" ca="1" si="51"/>
        <v>13517.460368952188</v>
      </c>
      <c r="Z168" s="97">
        <f t="shared" ca="1" si="52"/>
        <v>11888.324003294112</v>
      </c>
      <c r="AA168" s="97">
        <f ca="1">Assumptions!D40*Y168+(1-Assumptions!D40)*Z168</f>
        <v>12784.349004406053</v>
      </c>
      <c r="AB168" s="97">
        <f t="shared" ca="1" si="53"/>
        <v>8560.5876435482351</v>
      </c>
      <c r="AC168" s="97">
        <f t="shared" ca="1" si="54"/>
        <v>9964.4793598095748</v>
      </c>
      <c r="AD168" s="97">
        <f ca="1">AC168+Assumptions!D47-Assumptions!D48-Assumptions!D49</f>
        <v>11104.979359809575</v>
      </c>
      <c r="AE168" s="73">
        <f ca="1">AD168/Assumptions!D46</f>
        <v>238.81676042601237</v>
      </c>
      <c r="AF168" s="77">
        <f ca="1">AE168/Assumptions!D45-1</f>
        <v>1.369213893115202</v>
      </c>
    </row>
    <row r="169" spans="2:32" x14ac:dyDescent="0.2">
      <c r="B169" s="130">
        <v>158</v>
      </c>
      <c r="C169" s="77">
        <f ca="1">MAX(Assumptions!F70,MIN(Assumptions!G70,NORMINV(RAND(),Assumptions!D70,Assumptions!E70)))</f>
        <v>0.11786468839442422</v>
      </c>
      <c r="D169" s="77">
        <f ca="1">MAX(Assumptions!F71,MIN(Assumptions!G71,NORMINV(RAND(),Assumptions!D71,Assumptions!E71)))</f>
        <v>0.27898021023144498</v>
      </c>
      <c r="E169" s="77">
        <f ca="1">MAX(Assumptions!F72,MIN(Assumptions!G72,NORMINV(RAND(),Assumptions!D72,Assumptions!E72)))</f>
        <v>8.5355343398605218E-2</v>
      </c>
      <c r="F169" s="77">
        <f ca="1">MAX(Assumptions!F73,MIN(Assumptions!G73,NORMINV(RAND(),Assumptions!D73,Assumptions!E73)))</f>
        <v>2.7184476925077368E-2</v>
      </c>
      <c r="G169" s="101">
        <f ca="1">MAX(Assumptions!F74,MIN(Assumptions!G74,NORMINV(RAND(),Assumptions!D74,Assumptions!E74)))</f>
        <v>10.935026806244473</v>
      </c>
      <c r="H169" s="77">
        <f ca="1">MAX(Assumptions!F75,MIN(Assumptions!G75,NORMINV(RAND(),Assumptions!D75,Assumptions!E75)))</f>
        <v>0.52577236887896439</v>
      </c>
      <c r="I169" s="97">
        <f ca="1">'Historical Financials'!F7*(1+C169)</f>
        <v>1159.8964006780545</v>
      </c>
      <c r="J169" s="97">
        <f t="shared" ca="1" si="37"/>
        <v>1296.6072285137877</v>
      </c>
      <c r="K169" s="97">
        <f t="shared" ca="1" si="38"/>
        <v>1449.4314354725234</v>
      </c>
      <c r="L169" s="97">
        <f t="shared" ca="1" si="39"/>
        <v>1620.2682199635756</v>
      </c>
      <c r="M169" s="97">
        <f t="shared" ca="1" si="40"/>
        <v>1811.2406288249711</v>
      </c>
      <c r="N169" s="54">
        <f>Assumptions!E59</f>
        <v>0.25</v>
      </c>
      <c r="O169" s="77">
        <f t="shared" ca="1" si="41"/>
        <v>0.25724505255786123</v>
      </c>
      <c r="P169" s="77">
        <f t="shared" ca="1" si="42"/>
        <v>0.26449010511572246</v>
      </c>
      <c r="Q169" s="77">
        <f t="shared" ca="1" si="43"/>
        <v>0.27173515767358375</v>
      </c>
      <c r="R169" s="77">
        <f t="shared" ca="1" si="44"/>
        <v>0.27898021023144498</v>
      </c>
      <c r="S169" s="97">
        <f t="shared" ca="1" si="45"/>
        <v>152.46036955967131</v>
      </c>
      <c r="T169" s="97">
        <f t="shared" ca="1" si="46"/>
        <v>175.36916258060833</v>
      </c>
      <c r="U169" s="97">
        <f t="shared" ca="1" si="47"/>
        <v>201.5602387253191</v>
      </c>
      <c r="V169" s="97">
        <f t="shared" ca="1" si="48"/>
        <v>231.48907765438295</v>
      </c>
      <c r="W169" s="97">
        <f t="shared" ca="1" si="49"/>
        <v>265.67293120951183</v>
      </c>
      <c r="X169" s="97">
        <f t="shared" ca="1" si="50"/>
        <v>790.2028480335789</v>
      </c>
      <c r="Y169" s="97">
        <f t="shared" ca="1" si="51"/>
        <v>4691.2677672040936</v>
      </c>
      <c r="Z169" s="97">
        <f t="shared" ca="1" si="52"/>
        <v>5525.4722317641126</v>
      </c>
      <c r="AA169" s="97">
        <f ca="1">Assumptions!D40*Y169+(1-Assumptions!D40)*Z169</f>
        <v>5066.6597762561023</v>
      </c>
      <c r="AB169" s="97">
        <f t="shared" ca="1" si="53"/>
        <v>3364.0465684078167</v>
      </c>
      <c r="AC169" s="97">
        <f t="shared" ca="1" si="54"/>
        <v>4154.2494164413956</v>
      </c>
      <c r="AD169" s="97">
        <f ca="1">AC169+Assumptions!D47-Assumptions!D48-Assumptions!D49</f>
        <v>5294.7494164413956</v>
      </c>
      <c r="AE169" s="73">
        <f ca="1">AD169/Assumptions!D46</f>
        <v>113.86557884820206</v>
      </c>
      <c r="AF169" s="77">
        <f ca="1">AE169/Assumptions!D45-1</f>
        <v>0.12961883777978245</v>
      </c>
    </row>
    <row r="170" spans="2:32" x14ac:dyDescent="0.2">
      <c r="B170" s="130">
        <v>159</v>
      </c>
      <c r="C170" s="77">
        <f ca="1">MAX(Assumptions!F70,MIN(Assumptions!G70,NORMINV(RAND(),Assumptions!D70,Assumptions!E70)))</f>
        <v>0.1268695354461539</v>
      </c>
      <c r="D170" s="77">
        <f ca="1">MAX(Assumptions!F71,MIN(Assumptions!G71,NORMINV(RAND(),Assumptions!D71,Assumptions!E71)))</f>
        <v>0.24750891983745632</v>
      </c>
      <c r="E170" s="77">
        <f ca="1">MAX(Assumptions!F72,MIN(Assumptions!G72,NORMINV(RAND(),Assumptions!D72,Assumptions!E72)))</f>
        <v>7.717800201741784E-2</v>
      </c>
      <c r="F170" s="77">
        <f ca="1">MAX(Assumptions!F73,MIN(Assumptions!G73,NORMINV(RAND(),Assumptions!D73,Assumptions!E73)))</f>
        <v>3.9592755401023493E-2</v>
      </c>
      <c r="G170" s="101">
        <f ca="1">MAX(Assumptions!F74,MIN(Assumptions!G74,NORMINV(RAND(),Assumptions!D74,Assumptions!E74)))</f>
        <v>16.883189974302208</v>
      </c>
      <c r="H170" s="77">
        <f ca="1">MAX(Assumptions!F75,MIN(Assumptions!G75,NORMINV(RAND(),Assumptions!D75,Assumptions!E75)))</f>
        <v>0.56834769679829966</v>
      </c>
      <c r="I170" s="97">
        <f ca="1">'Historical Financials'!F7*(1+C170)</f>
        <v>1169.2398299789293</v>
      </c>
      <c r="J170" s="97">
        <f t="shared" ca="1" si="37"/>
        <v>1317.5807440334961</v>
      </c>
      <c r="K170" s="97">
        <f t="shared" ca="1" si="38"/>
        <v>1484.7416009418237</v>
      </c>
      <c r="L170" s="97">
        <f t="shared" ca="1" si="39"/>
        <v>1673.1100781108917</v>
      </c>
      <c r="M170" s="97">
        <f t="shared" ca="1" si="40"/>
        <v>1885.376776471099</v>
      </c>
      <c r="N170" s="54">
        <f>Assumptions!E59</f>
        <v>0.25</v>
      </c>
      <c r="O170" s="77">
        <f t="shared" ca="1" si="41"/>
        <v>0.24937722995936407</v>
      </c>
      <c r="P170" s="77">
        <f t="shared" ca="1" si="42"/>
        <v>0.24875445991872816</v>
      </c>
      <c r="Q170" s="77">
        <f t="shared" ca="1" si="43"/>
        <v>0.24813168987809225</v>
      </c>
      <c r="R170" s="77">
        <f t="shared" ca="1" si="44"/>
        <v>0.24750891983745632</v>
      </c>
      <c r="S170" s="97">
        <f t="shared" ca="1" si="45"/>
        <v>166.13369109333999</v>
      </c>
      <c r="T170" s="97">
        <f t="shared" ca="1" si="46"/>
        <v>186.74463770769427</v>
      </c>
      <c r="U170" s="97">
        <f t="shared" ca="1" si="47"/>
        <v>209.91131897248312</v>
      </c>
      <c r="V170" s="97">
        <f t="shared" ca="1" si="48"/>
        <v>235.95047332007368</v>
      </c>
      <c r="W170" s="97">
        <f t="shared" ca="1" si="49"/>
        <v>265.21807130262613</v>
      </c>
      <c r="X170" s="97">
        <f t="shared" ca="1" si="50"/>
        <v>841.25636573907127</v>
      </c>
      <c r="Y170" s="97">
        <f t="shared" ca="1" si="51"/>
        <v>7335.8248341884282</v>
      </c>
      <c r="Z170" s="97">
        <f t="shared" ca="1" si="52"/>
        <v>7878.4995657497348</v>
      </c>
      <c r="AA170" s="97">
        <f ca="1">Assumptions!D40*Y170+(1-Assumptions!D40)*Z170</f>
        <v>7580.028463391016</v>
      </c>
      <c r="AB170" s="97">
        <f t="shared" ca="1" si="53"/>
        <v>5226.7708192733053</v>
      </c>
      <c r="AC170" s="97">
        <f t="shared" ca="1" si="54"/>
        <v>6068.0271850123763</v>
      </c>
      <c r="AD170" s="97">
        <f ca="1">AC170+Assumptions!D47-Assumptions!D48-Assumptions!D49</f>
        <v>7208.5271850123763</v>
      </c>
      <c r="AE170" s="73">
        <f ca="1">AD170/Assumptions!D46</f>
        <v>155.02209000026616</v>
      </c>
      <c r="AF170" s="77">
        <f ca="1">AE170/Assumptions!D45-1</f>
        <v>0.53791755952645004</v>
      </c>
    </row>
    <row r="171" spans="2:32" x14ac:dyDescent="0.2">
      <c r="B171" s="130">
        <v>160</v>
      </c>
      <c r="C171" s="77">
        <f ca="1">MAX(Assumptions!F70,MIN(Assumptions!G70,NORMINV(RAND(),Assumptions!D70,Assumptions!E70)))</f>
        <v>8.1696147231661659E-2</v>
      </c>
      <c r="D171" s="77">
        <f ca="1">MAX(Assumptions!F71,MIN(Assumptions!G71,NORMINV(RAND(),Assumptions!D71,Assumptions!E71)))</f>
        <v>0.28359424967752783</v>
      </c>
      <c r="E171" s="77">
        <f ca="1">MAX(Assumptions!F72,MIN(Assumptions!G72,NORMINV(RAND(),Assumptions!D72,Assumptions!E72)))</f>
        <v>8.7725532048857066E-2</v>
      </c>
      <c r="F171" s="77">
        <f ca="1">MAX(Assumptions!F73,MIN(Assumptions!G73,NORMINV(RAND(),Assumptions!D73,Assumptions!E73)))</f>
        <v>3.3464288313116784E-2</v>
      </c>
      <c r="G171" s="101">
        <f ca="1">MAX(Assumptions!F74,MIN(Assumptions!G74,NORMINV(RAND(),Assumptions!D74,Assumptions!E74)))</f>
        <v>14.289121252279374</v>
      </c>
      <c r="H171" s="77">
        <f ca="1">MAX(Assumptions!F75,MIN(Assumptions!G75,NORMINV(RAND(),Assumptions!D75,Assumptions!E75)))</f>
        <v>0.47436788048765982</v>
      </c>
      <c r="I171" s="97">
        <f ca="1">'Historical Financials'!F7*(1+C171)</f>
        <v>1122.3679223675722</v>
      </c>
      <c r="J171" s="97">
        <f t="shared" ca="1" si="37"/>
        <v>1214.0610574014077</v>
      </c>
      <c r="K171" s="97">
        <f t="shared" ca="1" si="38"/>
        <v>1313.2451682951</v>
      </c>
      <c r="L171" s="97">
        <f t="shared" ca="1" si="39"/>
        <v>1420.5322389154048</v>
      </c>
      <c r="M171" s="97">
        <f t="shared" ca="1" si="40"/>
        <v>1536.5842498531599</v>
      </c>
      <c r="N171" s="54">
        <f>Assumptions!E59</f>
        <v>0.25</v>
      </c>
      <c r="O171" s="77">
        <f t="shared" ca="1" si="41"/>
        <v>0.25839856241938197</v>
      </c>
      <c r="P171" s="77">
        <f t="shared" ca="1" si="42"/>
        <v>0.26679712483876394</v>
      </c>
      <c r="Q171" s="77">
        <f t="shared" ca="1" si="43"/>
        <v>0.27519568725814586</v>
      </c>
      <c r="R171" s="77">
        <f t="shared" ca="1" si="44"/>
        <v>0.28359424967752783</v>
      </c>
      <c r="S171" s="97">
        <f t="shared" ca="1" si="45"/>
        <v>133.10382311521087</v>
      </c>
      <c r="T171" s="97">
        <f t="shared" ca="1" si="46"/>
        <v>148.8147219191064</v>
      </c>
      <c r="U171" s="97">
        <f t="shared" ca="1" si="47"/>
        <v>166.20429094129537</v>
      </c>
      <c r="V171" s="97">
        <f t="shared" ca="1" si="48"/>
        <v>185.44195332951767</v>
      </c>
      <c r="W171" s="97">
        <f t="shared" ca="1" si="49"/>
        <v>206.7136107860735</v>
      </c>
      <c r="X171" s="97">
        <f t="shared" ca="1" si="50"/>
        <v>645.52888126406219</v>
      </c>
      <c r="Y171" s="97">
        <f t="shared" ca="1" si="51"/>
        <v>3937.0851080391208</v>
      </c>
      <c r="Z171" s="97">
        <f t="shared" ca="1" si="52"/>
        <v>6226.7197475136154</v>
      </c>
      <c r="AA171" s="97">
        <f ca="1">Assumptions!D40*Y171+(1-Assumptions!D40)*Z171</f>
        <v>4967.4206958026425</v>
      </c>
      <c r="AB171" s="97">
        <f t="shared" ca="1" si="53"/>
        <v>3262.3783655067291</v>
      </c>
      <c r="AC171" s="97">
        <f t="shared" ca="1" si="54"/>
        <v>3907.9072467707911</v>
      </c>
      <c r="AD171" s="97">
        <f ca="1">AC171+Assumptions!D47-Assumptions!D48-Assumptions!D49</f>
        <v>5048.4072467707911</v>
      </c>
      <c r="AE171" s="73">
        <f ca="1">AD171/Assumptions!D46</f>
        <v>108.56789778001701</v>
      </c>
      <c r="AF171" s="77">
        <f ca="1">AE171/Assumptions!D45-1</f>
        <v>7.7062477976359123E-2</v>
      </c>
    </row>
    <row r="172" spans="2:32" x14ac:dyDescent="0.2">
      <c r="B172" s="130">
        <v>161</v>
      </c>
      <c r="C172" s="77">
        <f ca="1">MAX(Assumptions!F70,MIN(Assumptions!G70,NORMINV(RAND(),Assumptions!D70,Assumptions!E70)))</f>
        <v>0.14762111899035996</v>
      </c>
      <c r="D172" s="77">
        <f ca="1">MAX(Assumptions!F71,MIN(Assumptions!G71,NORMINV(RAND(),Assumptions!D71,Assumptions!E71)))</f>
        <v>0.31264679018955699</v>
      </c>
      <c r="E172" s="77">
        <f ca="1">MAX(Assumptions!F72,MIN(Assumptions!G72,NORMINV(RAND(),Assumptions!D72,Assumptions!E72)))</f>
        <v>7.922900402879475E-2</v>
      </c>
      <c r="F172" s="77">
        <f ca="1">MAX(Assumptions!F73,MIN(Assumptions!G73,NORMINV(RAND(),Assumptions!D73,Assumptions!E73)))</f>
        <v>2.9814103288119089E-2</v>
      </c>
      <c r="G172" s="101">
        <f ca="1">MAX(Assumptions!F74,MIN(Assumptions!G74,NORMINV(RAND(),Assumptions!D74,Assumptions!E74)))</f>
        <v>14.378683986108372</v>
      </c>
      <c r="H172" s="77">
        <f ca="1">MAX(Assumptions!F75,MIN(Assumptions!G75,NORMINV(RAND(),Assumptions!D75,Assumptions!E75)))</f>
        <v>0.54864290867460774</v>
      </c>
      <c r="I172" s="97">
        <f ca="1">'Historical Financials'!F7*(1+C172)</f>
        <v>1190.7716730643974</v>
      </c>
      <c r="J172" s="97">
        <f t="shared" ca="1" si="37"/>
        <v>1366.5547199041869</v>
      </c>
      <c r="K172" s="97">
        <f t="shared" ca="1" si="38"/>
        <v>1568.287056818001</v>
      </c>
      <c r="L172" s="97">
        <f t="shared" ca="1" si="39"/>
        <v>1799.7993470435727</v>
      </c>
      <c r="M172" s="97">
        <f t="shared" ca="1" si="40"/>
        <v>2065.4877406122641</v>
      </c>
      <c r="N172" s="54">
        <f>Assumptions!E59</f>
        <v>0.25</v>
      </c>
      <c r="O172" s="77">
        <f t="shared" ca="1" si="41"/>
        <v>0.26566169754738922</v>
      </c>
      <c r="P172" s="77">
        <f t="shared" ca="1" si="42"/>
        <v>0.28132339509477849</v>
      </c>
      <c r="Q172" s="77">
        <f t="shared" ca="1" si="43"/>
        <v>0.29698509264216777</v>
      </c>
      <c r="R172" s="77">
        <f t="shared" ca="1" si="44"/>
        <v>0.31264679018955699</v>
      </c>
      <c r="S172" s="97">
        <f t="shared" ca="1" si="45"/>
        <v>163.32710856934503</v>
      </c>
      <c r="T172" s="97">
        <f t="shared" ca="1" si="46"/>
        <v>199.18000554799823</v>
      </c>
      <c r="U172" s="97">
        <f t="shared" ca="1" si="47"/>
        <v>242.05896857265779</v>
      </c>
      <c r="V172" s="97">
        <f t="shared" ca="1" si="48"/>
        <v>293.25708296342822</v>
      </c>
      <c r="W172" s="97">
        <f t="shared" ca="1" si="49"/>
        <v>354.29609544967974</v>
      </c>
      <c r="X172" s="97">
        <f t="shared" ca="1" si="50"/>
        <v>973.07183063050127</v>
      </c>
      <c r="Y172" s="97">
        <f t="shared" ca="1" si="51"/>
        <v>7383.5849180136402</v>
      </c>
      <c r="Z172" s="97">
        <f t="shared" ca="1" si="52"/>
        <v>9285.2956147554924</v>
      </c>
      <c r="AA172" s="97">
        <f ca="1">Assumptions!D40*Y172+(1-Assumptions!D40)*Z172</f>
        <v>8239.3547315474734</v>
      </c>
      <c r="AB172" s="97">
        <f t="shared" ca="1" si="53"/>
        <v>5627.6251152167115</v>
      </c>
      <c r="AC172" s="97">
        <f t="shared" ca="1" si="54"/>
        <v>6600.6969458472131</v>
      </c>
      <c r="AD172" s="97">
        <f ca="1">AC172+Assumptions!D47-Assumptions!D48-Assumptions!D49</f>
        <v>7741.1969458472131</v>
      </c>
      <c r="AE172" s="73">
        <f ca="1">AD172/Assumptions!D46</f>
        <v>166.47735367413361</v>
      </c>
      <c r="AF172" s="77">
        <f ca="1">AE172/Assumptions!D45-1</f>
        <v>0.65156104835450024</v>
      </c>
    </row>
    <row r="173" spans="2:32" x14ac:dyDescent="0.2">
      <c r="B173" s="130">
        <v>162</v>
      </c>
      <c r="C173" s="77">
        <f ca="1">MAX(Assumptions!F70,MIN(Assumptions!G70,NORMINV(RAND(),Assumptions!D70,Assumptions!E70)))</f>
        <v>0.14895420759153305</v>
      </c>
      <c r="D173" s="77">
        <f ca="1">MAX(Assumptions!F71,MIN(Assumptions!G71,NORMINV(RAND(),Assumptions!D71,Assumptions!E71)))</f>
        <v>0.25458982859204965</v>
      </c>
      <c r="E173" s="77">
        <f ca="1">MAX(Assumptions!F72,MIN(Assumptions!G72,NORMINV(RAND(),Assumptions!D72,Assumptions!E72)))</f>
        <v>6.1489014004918761E-2</v>
      </c>
      <c r="F173" s="77">
        <f ca="1">MAX(Assumptions!F73,MIN(Assumptions!G73,NORMINV(RAND(),Assumptions!D73,Assumptions!E73)))</f>
        <v>4.6506707768697753E-2</v>
      </c>
      <c r="G173" s="101">
        <f ca="1">MAX(Assumptions!F74,MIN(Assumptions!G74,NORMINV(RAND(),Assumptions!D74,Assumptions!E74)))</f>
        <v>14.979778302601961</v>
      </c>
      <c r="H173" s="77">
        <f ca="1">MAX(Assumptions!F75,MIN(Assumptions!G75,NORMINV(RAND(),Assumptions!D75,Assumptions!E75)))</f>
        <v>0.55080728388295341</v>
      </c>
      <c r="I173" s="97">
        <f ca="1">'Historical Financials'!F7*(1+C173)</f>
        <v>1192.1548857969747</v>
      </c>
      <c r="J173" s="97">
        <f t="shared" ca="1" si="37"/>
        <v>1369.7313721372377</v>
      </c>
      <c r="K173" s="97">
        <f t="shared" ca="1" si="38"/>
        <v>1573.7586232872034</v>
      </c>
      <c r="L173" s="97">
        <f t="shared" ca="1" si="39"/>
        <v>1808.1765919592908</v>
      </c>
      <c r="M173" s="97">
        <f t="shared" ca="1" si="40"/>
        <v>2077.5121034001459</v>
      </c>
      <c r="N173" s="54">
        <f>Assumptions!E59</f>
        <v>0.25</v>
      </c>
      <c r="O173" s="77">
        <f t="shared" ca="1" si="41"/>
        <v>0.2511474571480124</v>
      </c>
      <c r="P173" s="77">
        <f t="shared" ca="1" si="42"/>
        <v>0.2522949142960248</v>
      </c>
      <c r="Q173" s="77">
        <f t="shared" ca="1" si="43"/>
        <v>0.25344237144403725</v>
      </c>
      <c r="R173" s="77">
        <f t="shared" ca="1" si="44"/>
        <v>0.25458982859204965</v>
      </c>
      <c r="S173" s="97">
        <f t="shared" ca="1" si="45"/>
        <v>164.16189865340604</v>
      </c>
      <c r="T173" s="97">
        <f t="shared" ca="1" si="46"/>
        <v>189.48021242822489</v>
      </c>
      <c r="U173" s="97">
        <f t="shared" ca="1" si="47"/>
        <v>218.69874645444287</v>
      </c>
      <c r="V173" s="97">
        <f t="shared" ca="1" si="48"/>
        <v>252.41766272601004</v>
      </c>
      <c r="W173" s="97">
        <f t="shared" ca="1" si="49"/>
        <v>291.3293809703099</v>
      </c>
      <c r="X173" s="97">
        <f t="shared" ca="1" si="50"/>
        <v>920.66300604609592</v>
      </c>
      <c r="Y173" s="97">
        <f t="shared" ca="1" si="51"/>
        <v>20349.213702391335</v>
      </c>
      <c r="Z173" s="97">
        <f t="shared" ca="1" si="52"/>
        <v>7923.0062267965031</v>
      </c>
      <c r="AA173" s="97">
        <f ca="1">Assumptions!D40*Y173+(1-Assumptions!D40)*Z173</f>
        <v>14757.42033837366</v>
      </c>
      <c r="AB173" s="97">
        <f t="shared" ca="1" si="53"/>
        <v>10950.474263289372</v>
      </c>
      <c r="AC173" s="97">
        <f t="shared" ca="1" si="54"/>
        <v>11871.137269335468</v>
      </c>
      <c r="AD173" s="97">
        <f ca="1">AC173+Assumptions!D47-Assumptions!D48-Assumptions!D49</f>
        <v>13011.637269335468</v>
      </c>
      <c r="AE173" s="73">
        <f ca="1">AD173/Assumptions!D46</f>
        <v>279.820156329795</v>
      </c>
      <c r="AF173" s="77">
        <f ca="1">AE173/Assumptions!D45-1</f>
        <v>1.7759936143828869</v>
      </c>
    </row>
    <row r="174" spans="2:32" x14ac:dyDescent="0.2">
      <c r="B174" s="130">
        <v>163</v>
      </c>
      <c r="C174" s="77">
        <f ca="1">MAX(Assumptions!F70,MIN(Assumptions!G70,NORMINV(RAND(),Assumptions!D70,Assumptions!E70)))</f>
        <v>0.10017163346333841</v>
      </c>
      <c r="D174" s="77">
        <f ca="1">MAX(Assumptions!F71,MIN(Assumptions!G71,NORMINV(RAND(),Assumptions!D71,Assumptions!E71)))</f>
        <v>0.33968564179851557</v>
      </c>
      <c r="E174" s="77">
        <f ca="1">MAX(Assumptions!F72,MIN(Assumptions!G72,NORMINV(RAND(),Assumptions!D72,Assumptions!E72)))</f>
        <v>7.1582713007593515E-2</v>
      </c>
      <c r="F174" s="77">
        <f ca="1">MAX(Assumptions!F73,MIN(Assumptions!G73,NORMINV(RAND(),Assumptions!D73,Assumptions!E73)))</f>
        <v>4.0535936640681829E-2</v>
      </c>
      <c r="G174" s="101">
        <f ca="1">MAX(Assumptions!F74,MIN(Assumptions!G74,NORMINV(RAND(),Assumptions!D74,Assumptions!E74)))</f>
        <v>20.820847363907706</v>
      </c>
      <c r="H174" s="77">
        <f ca="1">MAX(Assumptions!F75,MIN(Assumptions!G75,NORMINV(RAND(),Assumptions!D75,Assumptions!E75)))</f>
        <v>0.61376732439794124</v>
      </c>
      <c r="I174" s="97">
        <f ca="1">'Historical Financials'!F7*(1+C174)</f>
        <v>1141.5380868815598</v>
      </c>
      <c r="J174" s="97">
        <f t="shared" ca="1" si="37"/>
        <v>1255.8878217051001</v>
      </c>
      <c r="K174" s="97">
        <f t="shared" ca="1" si="38"/>
        <v>1381.692156252014</v>
      </c>
      <c r="L174" s="97">
        <f t="shared" ca="1" si="39"/>
        <v>1520.0985164872604</v>
      </c>
      <c r="M174" s="97">
        <f t="shared" ca="1" si="40"/>
        <v>1672.3692679089868</v>
      </c>
      <c r="N174" s="54">
        <f>Assumptions!E59</f>
        <v>0.25</v>
      </c>
      <c r="O174" s="77">
        <f t="shared" ca="1" si="41"/>
        <v>0.27242141044962886</v>
      </c>
      <c r="P174" s="77">
        <f t="shared" ca="1" si="42"/>
        <v>0.29484282089925778</v>
      </c>
      <c r="Q174" s="77">
        <f t="shared" ca="1" si="43"/>
        <v>0.3172642313488867</v>
      </c>
      <c r="R174" s="77">
        <f t="shared" ca="1" si="44"/>
        <v>0.33968564179851557</v>
      </c>
      <c r="S174" s="97">
        <f t="shared" ca="1" si="45"/>
        <v>175.15969432090989</v>
      </c>
      <c r="T174" s="97">
        <f t="shared" ca="1" si="46"/>
        <v>209.98866382383108</v>
      </c>
      <c r="U174" s="97">
        <f t="shared" ca="1" si="47"/>
        <v>250.03776810459098</v>
      </c>
      <c r="V174" s="97">
        <f t="shared" ca="1" si="48"/>
        <v>296.00333973402473</v>
      </c>
      <c r="W174" s="97">
        <f t="shared" ca="1" si="49"/>
        <v>348.66883613356043</v>
      </c>
      <c r="X174" s="97">
        <f t="shared" ca="1" si="50"/>
        <v>1020.7859198957768</v>
      </c>
      <c r="Y174" s="97">
        <f t="shared" ca="1" si="51"/>
        <v>11685.672280305078</v>
      </c>
      <c r="Z174" s="97">
        <f t="shared" ca="1" si="52"/>
        <v>11827.903391255477</v>
      </c>
      <c r="AA174" s="97">
        <f ca="1">Assumptions!D40*Y174+(1-Assumptions!D40)*Z174</f>
        <v>11749.676280232758</v>
      </c>
      <c r="AB174" s="97">
        <f t="shared" ca="1" si="53"/>
        <v>8315.6730756188099</v>
      </c>
      <c r="AC174" s="97">
        <f t="shared" ca="1" si="54"/>
        <v>9336.4589955145875</v>
      </c>
      <c r="AD174" s="97">
        <f ca="1">AC174+Assumptions!D47-Assumptions!D48-Assumptions!D49</f>
        <v>10476.958995514588</v>
      </c>
      <c r="AE174" s="73">
        <f ca="1">AD174/Assumptions!D46</f>
        <v>225.31094614009865</v>
      </c>
      <c r="AF174" s="77">
        <f ca="1">AE174/Assumptions!D45-1</f>
        <v>1.2352276402787563</v>
      </c>
    </row>
    <row r="175" spans="2:32" x14ac:dyDescent="0.2">
      <c r="B175" s="130">
        <v>164</v>
      </c>
      <c r="C175" s="77">
        <f ca="1">MAX(Assumptions!F70,MIN(Assumptions!G70,NORMINV(RAND(),Assumptions!D70,Assumptions!E70)))</f>
        <v>0.14581313245476921</v>
      </c>
      <c r="D175" s="77">
        <f ca="1">MAX(Assumptions!F71,MIN(Assumptions!G71,NORMINV(RAND(),Assumptions!D71,Assumptions!E71)))</f>
        <v>0.32750205738495569</v>
      </c>
      <c r="E175" s="77">
        <f ca="1">MAX(Assumptions!F72,MIN(Assumptions!G72,NORMINV(RAND(),Assumptions!D72,Assumptions!E72)))</f>
        <v>8.5619463822484629E-2</v>
      </c>
      <c r="F175" s="77">
        <f ca="1">MAX(Assumptions!F73,MIN(Assumptions!G73,NORMINV(RAND(),Assumptions!D73,Assumptions!E73)))</f>
        <v>3.7492381592036481E-2</v>
      </c>
      <c r="G175" s="101">
        <f ca="1">MAX(Assumptions!F74,MIN(Assumptions!G74,NORMINV(RAND(),Assumptions!D74,Assumptions!E74)))</f>
        <v>18.157929704453043</v>
      </c>
      <c r="H175" s="77">
        <f ca="1">MAX(Assumptions!F75,MIN(Assumptions!G75,NORMINV(RAND(),Assumptions!D75,Assumptions!E75)))</f>
        <v>0.62617235413988392</v>
      </c>
      <c r="I175" s="97">
        <f ca="1">'Historical Financials'!F7*(1+C175)</f>
        <v>1188.8957062350682</v>
      </c>
      <c r="J175" s="97">
        <f t="shared" ca="1" si="37"/>
        <v>1362.2523133232285</v>
      </c>
      <c r="K175" s="97">
        <f t="shared" ca="1" si="38"/>
        <v>1560.886590322644</v>
      </c>
      <c r="L175" s="97">
        <f t="shared" ca="1" si="39"/>
        <v>1788.4843534642325</v>
      </c>
      <c r="M175" s="97">
        <f t="shared" ca="1" si="40"/>
        <v>2049.2688593891949</v>
      </c>
      <c r="N175" s="54">
        <f>Assumptions!E59</f>
        <v>0.25</v>
      </c>
      <c r="O175" s="77">
        <f t="shared" ca="1" si="41"/>
        <v>0.26937551434623891</v>
      </c>
      <c r="P175" s="77">
        <f t="shared" ca="1" si="42"/>
        <v>0.28875102869247782</v>
      </c>
      <c r="Q175" s="77">
        <f t="shared" ca="1" si="43"/>
        <v>0.30812654303871678</v>
      </c>
      <c r="R175" s="77">
        <f t="shared" ca="1" si="44"/>
        <v>0.32750205738495569</v>
      </c>
      <c r="S175" s="97">
        <f t="shared" ca="1" si="45"/>
        <v>186.11340580000314</v>
      </c>
      <c r="T175" s="97">
        <f t="shared" ca="1" si="46"/>
        <v>229.77859002939931</v>
      </c>
      <c r="U175" s="97">
        <f t="shared" ca="1" si="47"/>
        <v>282.2206443233257</v>
      </c>
      <c r="V175" s="97">
        <f t="shared" ca="1" si="48"/>
        <v>345.07074852938882</v>
      </c>
      <c r="W175" s="97">
        <f t="shared" ca="1" si="49"/>
        <v>420.24916822552058</v>
      </c>
      <c r="X175" s="97">
        <f t="shared" ca="1" si="50"/>
        <v>1114.0886419691201</v>
      </c>
      <c r="Y175" s="97">
        <f t="shared" ca="1" si="51"/>
        <v>9059.4586290652787</v>
      </c>
      <c r="Z175" s="97">
        <f t="shared" ca="1" si="52"/>
        <v>12186.508721669254</v>
      </c>
      <c r="AA175" s="97">
        <f ca="1">Assumptions!D40*Y175+(1-Assumptions!D40)*Z175</f>
        <v>10466.631170737066</v>
      </c>
      <c r="AB175" s="97">
        <f t="shared" ca="1" si="53"/>
        <v>6940.9483883186131</v>
      </c>
      <c r="AC175" s="97">
        <f t="shared" ca="1" si="54"/>
        <v>8055.0370302877327</v>
      </c>
      <c r="AD175" s="97">
        <f ca="1">AC175+Assumptions!D47-Assumptions!D48-Assumptions!D49</f>
        <v>9195.5370302877327</v>
      </c>
      <c r="AE175" s="73">
        <f ca="1">AD175/Assumptions!D46</f>
        <v>197.75348452231682</v>
      </c>
      <c r="AF175" s="77">
        <f ca="1">AE175/Assumptions!D45-1</f>
        <v>0.96184012422933374</v>
      </c>
    </row>
    <row r="176" spans="2:32" x14ac:dyDescent="0.2">
      <c r="B176" s="130">
        <v>165</v>
      </c>
      <c r="C176" s="77">
        <f ca="1">MAX(Assumptions!F70,MIN(Assumptions!G70,NORMINV(RAND(),Assumptions!D70,Assumptions!E70)))</f>
        <v>0.1503646600196254</v>
      </c>
      <c r="D176" s="77">
        <f ca="1">MAX(Assumptions!F71,MIN(Assumptions!G71,NORMINV(RAND(),Assumptions!D71,Assumptions!E71)))</f>
        <v>0.30791361608894241</v>
      </c>
      <c r="E176" s="77">
        <f ca="1">MAX(Assumptions!F72,MIN(Assumptions!G72,NORMINV(RAND(),Assumptions!D72,Assumptions!E72)))</f>
        <v>9.9674328898128786E-2</v>
      </c>
      <c r="F176" s="77">
        <f ca="1">MAX(Assumptions!F73,MIN(Assumptions!G73,NORMINV(RAND(),Assumptions!D73,Assumptions!E73)))</f>
        <v>2.1976864398907912E-2</v>
      </c>
      <c r="G176" s="101">
        <f ca="1">MAX(Assumptions!F74,MIN(Assumptions!G74,NORMINV(RAND(),Assumptions!D74,Assumptions!E74)))</f>
        <v>14.824022419094343</v>
      </c>
      <c r="H176" s="77">
        <f ca="1">MAX(Assumptions!F75,MIN(Assumptions!G75,NORMINV(RAND(),Assumptions!D75,Assumptions!E75)))</f>
        <v>0.66792027652965513</v>
      </c>
      <c r="I176" s="97">
        <f ca="1">'Historical Financials'!F7*(1+C176)</f>
        <v>1193.6183712363631</v>
      </c>
      <c r="J176" s="97">
        <f t="shared" ca="1" si="37"/>
        <v>1373.0963918204977</v>
      </c>
      <c r="K176" s="97">
        <f t="shared" ca="1" si="38"/>
        <v>1579.5615639507612</v>
      </c>
      <c r="L176" s="97">
        <f t="shared" ca="1" si="39"/>
        <v>1817.0718014942852</v>
      </c>
      <c r="M176" s="97">
        <f t="shared" ca="1" si="40"/>
        <v>2090.2951851572216</v>
      </c>
      <c r="N176" s="54">
        <f>Assumptions!E59</f>
        <v>0.25</v>
      </c>
      <c r="O176" s="77">
        <f t="shared" ca="1" si="41"/>
        <v>0.2644784040222356</v>
      </c>
      <c r="P176" s="77">
        <f t="shared" ca="1" si="42"/>
        <v>0.27895680804447121</v>
      </c>
      <c r="Q176" s="77">
        <f t="shared" ca="1" si="43"/>
        <v>0.29343521206670681</v>
      </c>
      <c r="R176" s="77">
        <f t="shared" ca="1" si="44"/>
        <v>0.30791361608894241</v>
      </c>
      <c r="S176" s="97">
        <f t="shared" ca="1" si="45"/>
        <v>199.31047814676705</v>
      </c>
      <c r="T176" s="97">
        <f t="shared" ca="1" si="46"/>
        <v>242.5581487168497</v>
      </c>
      <c r="U176" s="97">
        <f t="shared" ca="1" si="47"/>
        <v>294.30534541989527</v>
      </c>
      <c r="V176" s="97">
        <f t="shared" ca="1" si="48"/>
        <v>356.13031542283676</v>
      </c>
      <c r="W176" s="97">
        <f t="shared" ca="1" si="49"/>
        <v>429.89376079052983</v>
      </c>
      <c r="X176" s="97">
        <f t="shared" ca="1" si="50"/>
        <v>1113.9932765774465</v>
      </c>
      <c r="Y176" s="97">
        <f t="shared" ca="1" si="51"/>
        <v>5654.5149897621877</v>
      </c>
      <c r="Z176" s="97">
        <f t="shared" ca="1" si="52"/>
        <v>9541.1907254842099</v>
      </c>
      <c r="AA176" s="97">
        <f ca="1">Assumptions!D40*Y176+(1-Assumptions!D40)*Z176</f>
        <v>7403.5190708370974</v>
      </c>
      <c r="AB176" s="97">
        <f t="shared" ca="1" si="53"/>
        <v>4603.8139550745536</v>
      </c>
      <c r="AC176" s="97">
        <f t="shared" ca="1" si="54"/>
        <v>5717.8072316520002</v>
      </c>
      <c r="AD176" s="97">
        <f ca="1">AC176+Assumptions!D47-Assumptions!D48-Assumptions!D49</f>
        <v>6858.3072316520002</v>
      </c>
      <c r="AE176" s="73">
        <f ca="1">AD176/Assumptions!D46</f>
        <v>147.49047810004302</v>
      </c>
      <c r="AF176" s="77">
        <f ca="1">AE176/Assumptions!D45-1</f>
        <v>0.46319918750042688</v>
      </c>
    </row>
    <row r="177" spans="2:32" x14ac:dyDescent="0.2">
      <c r="B177" s="130">
        <v>166</v>
      </c>
      <c r="C177" s="77">
        <f ca="1">MAX(Assumptions!F70,MIN(Assumptions!G70,NORMINV(RAND(),Assumptions!D70,Assumptions!E70)))</f>
        <v>0.12119368370312321</v>
      </c>
      <c r="D177" s="77">
        <f ca="1">MAX(Assumptions!F71,MIN(Assumptions!G71,NORMINV(RAND(),Assumptions!D71,Assumptions!E71)))</f>
        <v>0.30952007739087362</v>
      </c>
      <c r="E177" s="77">
        <f ca="1">MAX(Assumptions!F72,MIN(Assumptions!G72,NORMINV(RAND(),Assumptions!D72,Assumptions!E72)))</f>
        <v>8.367596591813363E-2</v>
      </c>
      <c r="F177" s="77">
        <f ca="1">MAX(Assumptions!F73,MIN(Assumptions!G73,NORMINV(RAND(),Assumptions!D73,Assumptions!E73)))</f>
        <v>3.6610651945110484E-2</v>
      </c>
      <c r="G177" s="101">
        <f ca="1">MAX(Assumptions!F74,MIN(Assumptions!G74,NORMINV(RAND(),Assumptions!D74,Assumptions!E74)))</f>
        <v>17.611421910774354</v>
      </c>
      <c r="H177" s="77">
        <f ca="1">MAX(Assumptions!F75,MIN(Assumptions!G75,NORMINV(RAND(),Assumptions!D75,Assumptions!E75)))</f>
        <v>0.62616839097143895</v>
      </c>
      <c r="I177" s="97">
        <f ca="1">'Historical Financials'!F7*(1+C177)</f>
        <v>1163.3505662103605</v>
      </c>
      <c r="J177" s="97">
        <f t="shared" ca="1" si="37"/>
        <v>1304.3413067675081</v>
      </c>
      <c r="K177" s="97">
        <f t="shared" ca="1" si="38"/>
        <v>1462.4192345408078</v>
      </c>
      <c r="L177" s="97">
        <f t="shared" ca="1" si="39"/>
        <v>1639.6552086931099</v>
      </c>
      <c r="M177" s="97">
        <f t="shared" ca="1" si="40"/>
        <v>1838.3710634376409</v>
      </c>
      <c r="N177" s="54">
        <f>Assumptions!E59</f>
        <v>0.25</v>
      </c>
      <c r="O177" s="77">
        <f t="shared" ca="1" si="41"/>
        <v>0.26488001934771843</v>
      </c>
      <c r="P177" s="77">
        <f t="shared" ca="1" si="42"/>
        <v>0.27976003869543681</v>
      </c>
      <c r="Q177" s="77">
        <f t="shared" ca="1" si="43"/>
        <v>0.29464005804315518</v>
      </c>
      <c r="R177" s="77">
        <f t="shared" ca="1" si="44"/>
        <v>0.30952007739087362</v>
      </c>
      <c r="S177" s="97">
        <f t="shared" ca="1" si="45"/>
        <v>182.11333804491346</v>
      </c>
      <c r="T177" s="97">
        <f t="shared" ca="1" si="46"/>
        <v>216.33739112041445</v>
      </c>
      <c r="U177" s="97">
        <f t="shared" ca="1" si="47"/>
        <v>256.18205819151638</v>
      </c>
      <c r="V177" s="97">
        <f t="shared" ca="1" si="48"/>
        <v>302.50702531167815</v>
      </c>
      <c r="W177" s="97">
        <f t="shared" ca="1" si="49"/>
        <v>356.29780050693245</v>
      </c>
      <c r="X177" s="97">
        <f t="shared" ca="1" si="50"/>
        <v>1011.3281510489094</v>
      </c>
      <c r="Y177" s="97">
        <f t="shared" ca="1" si="51"/>
        <v>7847.4371908322819</v>
      </c>
      <c r="Z177" s="97">
        <f t="shared" ca="1" si="52"/>
        <v>10021.123680282855</v>
      </c>
      <c r="AA177" s="97">
        <f ca="1">Assumptions!D40*Y177+(1-Assumptions!D40)*Z177</f>
        <v>8825.5961110850403</v>
      </c>
      <c r="AB177" s="97">
        <f t="shared" ca="1" si="53"/>
        <v>5905.3662948652391</v>
      </c>
      <c r="AC177" s="97">
        <f t="shared" ca="1" si="54"/>
        <v>6916.6944459141487</v>
      </c>
      <c r="AD177" s="97">
        <f ca="1">AC177+Assumptions!D47-Assumptions!D48-Assumptions!D49</f>
        <v>8057.1944459141487</v>
      </c>
      <c r="AE177" s="73">
        <f ca="1">AD177/Assumptions!D46</f>
        <v>173.27299883686342</v>
      </c>
      <c r="AF177" s="77">
        <f ca="1">AE177/Assumptions!D45-1</f>
        <v>0.71897816306412121</v>
      </c>
    </row>
    <row r="178" spans="2:32" x14ac:dyDescent="0.2">
      <c r="B178" s="130">
        <v>167</v>
      </c>
      <c r="C178" s="77">
        <f ca="1">MAX(Assumptions!F70,MIN(Assumptions!G70,NORMINV(RAND(),Assumptions!D70,Assumptions!E70)))</f>
        <v>9.294222206780027E-2</v>
      </c>
      <c r="D178" s="77">
        <f ca="1">MAX(Assumptions!F71,MIN(Assumptions!G71,NORMINV(RAND(),Assumptions!D71,Assumptions!E71)))</f>
        <v>0.28160168794113344</v>
      </c>
      <c r="E178" s="77">
        <f ca="1">MAX(Assumptions!F72,MIN(Assumptions!G72,NORMINV(RAND(),Assumptions!D72,Assumptions!E72)))</f>
        <v>8.9812044270858093E-2</v>
      </c>
      <c r="F178" s="77">
        <f ca="1">MAX(Assumptions!F73,MIN(Assumptions!G73,NORMINV(RAND(),Assumptions!D73,Assumptions!E73)))</f>
        <v>4.2680899830241328E-2</v>
      </c>
      <c r="G178" s="101">
        <f ca="1">MAX(Assumptions!F74,MIN(Assumptions!G74,NORMINV(RAND(),Assumptions!D74,Assumptions!E74)))</f>
        <v>12.852942166261739</v>
      </c>
      <c r="H178" s="77">
        <f ca="1">MAX(Assumptions!F75,MIN(Assumptions!G75,NORMINV(RAND(),Assumptions!D75,Assumptions!E75)))</f>
        <v>0.56367828729709091</v>
      </c>
      <c r="I178" s="97">
        <f ca="1">'Historical Financials'!F7*(1+C178)</f>
        <v>1134.0368496175495</v>
      </c>
      <c r="J178" s="97">
        <f t="shared" ca="1" si="37"/>
        <v>1239.4367543277724</v>
      </c>
      <c r="K178" s="97">
        <f t="shared" ca="1" si="38"/>
        <v>1354.6327603874977</v>
      </c>
      <c r="L178" s="97">
        <f t="shared" ca="1" si="39"/>
        <v>1480.5353392237498</v>
      </c>
      <c r="M178" s="97">
        <f t="shared" ca="1" si="40"/>
        <v>1618.1395835011094</v>
      </c>
      <c r="N178" s="54">
        <f>Assumptions!E59</f>
        <v>0.25</v>
      </c>
      <c r="O178" s="77">
        <f t="shared" ca="1" si="41"/>
        <v>0.25790042198528335</v>
      </c>
      <c r="P178" s="77">
        <f t="shared" ca="1" si="42"/>
        <v>0.26580084397056669</v>
      </c>
      <c r="Q178" s="77">
        <f t="shared" ca="1" si="43"/>
        <v>0.27370126595585009</v>
      </c>
      <c r="R178" s="77">
        <f t="shared" ca="1" si="44"/>
        <v>0.28160168794113344</v>
      </c>
      <c r="S178" s="97">
        <f t="shared" ca="1" si="45"/>
        <v>159.80798728105222</v>
      </c>
      <c r="T178" s="97">
        <f t="shared" ca="1" si="46"/>
        <v>180.18047587689907</v>
      </c>
      <c r="U178" s="97">
        <f t="shared" ca="1" si="47"/>
        <v>202.95943078332462</v>
      </c>
      <c r="V178" s="97">
        <f t="shared" ca="1" si="48"/>
        <v>228.41619386785658</v>
      </c>
      <c r="W178" s="97">
        <f t="shared" ca="1" si="49"/>
        <v>256.851757556645</v>
      </c>
      <c r="X178" s="97">
        <f t="shared" ca="1" si="50"/>
        <v>784.15522895523497</v>
      </c>
      <c r="Y178" s="97">
        <f t="shared" ca="1" si="51"/>
        <v>5682.3237557826833</v>
      </c>
      <c r="Z178" s="97">
        <f t="shared" ca="1" si="52"/>
        <v>5856.7109281579687</v>
      </c>
      <c r="AA178" s="97">
        <f ca="1">Assumptions!D40*Y178+(1-Assumptions!D40)*Z178</f>
        <v>5760.7979833515619</v>
      </c>
      <c r="AB178" s="97">
        <f t="shared" ca="1" si="53"/>
        <v>3747.3532068422637</v>
      </c>
      <c r="AC178" s="97">
        <f t="shared" ca="1" si="54"/>
        <v>4531.5084357974984</v>
      </c>
      <c r="AD178" s="97">
        <f ca="1">AC178+Assumptions!D47-Assumptions!D48-Assumptions!D49</f>
        <v>5672.0084357974984</v>
      </c>
      <c r="AE178" s="73">
        <f ca="1">AD178/Assumptions!D46</f>
        <v>121.97867603865588</v>
      </c>
      <c r="AF178" s="77">
        <f ca="1">AE178/Assumptions!D45-1</f>
        <v>0.21010591308190363</v>
      </c>
    </row>
    <row r="179" spans="2:32" x14ac:dyDescent="0.2">
      <c r="B179" s="130">
        <v>168</v>
      </c>
      <c r="C179" s="77">
        <f ca="1">MAX(Assumptions!F70,MIN(Assumptions!G70,NORMINV(RAND(),Assumptions!D70,Assumptions!E70)))</f>
        <v>0.15913122131558144</v>
      </c>
      <c r="D179" s="77">
        <f ca="1">MAX(Assumptions!F71,MIN(Assumptions!G71,NORMINV(RAND(),Assumptions!D71,Assumptions!E71)))</f>
        <v>0.21973805454226986</v>
      </c>
      <c r="E179" s="77">
        <f ca="1">MAX(Assumptions!F72,MIN(Assumptions!G72,NORMINV(RAND(),Assumptions!D72,Assumptions!E72)))</f>
        <v>8.0798452240278915E-2</v>
      </c>
      <c r="F179" s="77">
        <f ca="1">MAX(Assumptions!F73,MIN(Assumptions!G73,NORMINV(RAND(),Assumptions!D73,Assumptions!E73)))</f>
        <v>3.2550642183374702E-2</v>
      </c>
      <c r="G179" s="101">
        <f ca="1">MAX(Assumptions!F74,MIN(Assumptions!G74,NORMINV(RAND(),Assumptions!D74,Assumptions!E74)))</f>
        <v>9.3168620068967964</v>
      </c>
      <c r="H179" s="77">
        <f ca="1">MAX(Assumptions!F75,MIN(Assumptions!G75,NORMINV(RAND(),Assumptions!D75,Assumptions!E75)))</f>
        <v>0.62882329279469173</v>
      </c>
      <c r="I179" s="97">
        <f ca="1">'Historical Financials'!F7*(1+C179)</f>
        <v>1202.7145552370471</v>
      </c>
      <c r="J179" s="97">
        <f t="shared" ca="1" si="37"/>
        <v>1394.1039913059446</v>
      </c>
      <c r="K179" s="97">
        <f t="shared" ca="1" si="38"/>
        <v>1615.9494620833862</v>
      </c>
      <c r="L179" s="97">
        <f t="shared" ca="1" si="39"/>
        <v>1873.097473568972</v>
      </c>
      <c r="M179" s="97">
        <f t="shared" ca="1" si="40"/>
        <v>2171.1657621811323</v>
      </c>
      <c r="N179" s="54">
        <f>Assumptions!E59</f>
        <v>0.25</v>
      </c>
      <c r="O179" s="77">
        <f t="shared" ca="1" si="41"/>
        <v>0.24243451363556745</v>
      </c>
      <c r="P179" s="77">
        <f t="shared" ca="1" si="42"/>
        <v>0.23486902727113493</v>
      </c>
      <c r="Q179" s="77">
        <f t="shared" ca="1" si="43"/>
        <v>0.22730354090670241</v>
      </c>
      <c r="R179" s="77">
        <f t="shared" ca="1" si="44"/>
        <v>0.21973805454226986</v>
      </c>
      <c r="S179" s="97">
        <f t="shared" ca="1" si="45"/>
        <v>189.07373172906577</v>
      </c>
      <c r="T179" s="97">
        <f t="shared" ca="1" si="46"/>
        <v>212.52901931244389</v>
      </c>
      <c r="U179" s="97">
        <f t="shared" ca="1" si="47"/>
        <v>238.66137800700028</v>
      </c>
      <c r="V179" s="97">
        <f t="shared" ca="1" si="48"/>
        <v>267.72886672328849</v>
      </c>
      <c r="W179" s="97">
        <f t="shared" ca="1" si="49"/>
        <v>300.00388404038273</v>
      </c>
      <c r="X179" s="97">
        <f t="shared" ca="1" si="50"/>
        <v>945.54906915704873</v>
      </c>
      <c r="Y179" s="97">
        <f t="shared" ca="1" si="51"/>
        <v>6420.3785157928887</v>
      </c>
      <c r="Z179" s="97">
        <f t="shared" ca="1" si="52"/>
        <v>4444.9606450089013</v>
      </c>
      <c r="AA179" s="97">
        <f ca="1">Assumptions!D40*Y179+(1-Assumptions!D40)*Z179</f>
        <v>5531.4404739400943</v>
      </c>
      <c r="AB179" s="97">
        <f t="shared" ca="1" si="53"/>
        <v>3750.7202457896869</v>
      </c>
      <c r="AC179" s="97">
        <f t="shared" ca="1" si="54"/>
        <v>4696.2693149467359</v>
      </c>
      <c r="AD179" s="97">
        <f ca="1">AC179+Assumptions!D47-Assumptions!D48-Assumptions!D49</f>
        <v>5836.7693149467359</v>
      </c>
      <c r="AE179" s="73">
        <f ca="1">AD179/Assumptions!D46</f>
        <v>125.52192075154271</v>
      </c>
      <c r="AF179" s="77">
        <f ca="1">AE179/Assumptions!D45-1</f>
        <v>0.24525715031292372</v>
      </c>
    </row>
    <row r="180" spans="2:32" x14ac:dyDescent="0.2">
      <c r="B180" s="130">
        <v>169</v>
      </c>
      <c r="C180" s="77">
        <f ca="1">MAX(Assumptions!F70,MIN(Assumptions!G70,NORMINV(RAND(),Assumptions!D70,Assumptions!E70)))</f>
        <v>8.7867999995473095E-2</v>
      </c>
      <c r="D180" s="77">
        <f ca="1">MAX(Assumptions!F71,MIN(Assumptions!G71,NORMINV(RAND(),Assumptions!D71,Assumptions!E71)))</f>
        <v>0.29761133531060274</v>
      </c>
      <c r="E180" s="77">
        <f ca="1">MAX(Assumptions!F72,MIN(Assumptions!G72,NORMINV(RAND(),Assumptions!D72,Assumptions!E72)))</f>
        <v>9.2940534032454808E-2</v>
      </c>
      <c r="F180" s="77">
        <f ca="1">MAX(Assumptions!F73,MIN(Assumptions!G73,NORMINV(RAND(),Assumptions!D73,Assumptions!E73)))</f>
        <v>3.6549655438868067E-2</v>
      </c>
      <c r="G180" s="101">
        <f ca="1">MAX(Assumptions!F74,MIN(Assumptions!G74,NORMINV(RAND(),Assumptions!D74,Assumptions!E74)))</f>
        <v>14.043058141966139</v>
      </c>
      <c r="H180" s="77">
        <f ca="1">MAX(Assumptions!F75,MIN(Assumptions!G75,NORMINV(RAND(),Assumptions!D75,Assumptions!E75)))</f>
        <v>0.5047200869530406</v>
      </c>
      <c r="I180" s="97">
        <f ca="1">'Historical Financials'!F7*(1+C180)</f>
        <v>1128.7718367953028</v>
      </c>
      <c r="J180" s="97">
        <f t="shared" ca="1" si="37"/>
        <v>1227.9547605457226</v>
      </c>
      <c r="K180" s="97">
        <f t="shared" ca="1" si="38"/>
        <v>1335.8526894397953</v>
      </c>
      <c r="L180" s="97">
        <f t="shared" ca="1" si="39"/>
        <v>1453.231393549444</v>
      </c>
      <c r="M180" s="97">
        <f t="shared" ca="1" si="40"/>
        <v>1580.9239296312678</v>
      </c>
      <c r="N180" s="54">
        <f>Assumptions!E59</f>
        <v>0.25</v>
      </c>
      <c r="O180" s="77">
        <f t="shared" ca="1" si="41"/>
        <v>0.26190283382765067</v>
      </c>
      <c r="P180" s="77">
        <f t="shared" ca="1" si="42"/>
        <v>0.27380566765530134</v>
      </c>
      <c r="Q180" s="77">
        <f t="shared" ca="1" si="43"/>
        <v>0.28570850148295207</v>
      </c>
      <c r="R180" s="77">
        <f t="shared" ca="1" si="44"/>
        <v>0.29761133531060274</v>
      </c>
      <c r="S180" s="97">
        <f t="shared" ca="1" si="45"/>
        <v>142.42845490436713</v>
      </c>
      <c r="T180" s="97">
        <f t="shared" ca="1" si="46"/>
        <v>162.32041856920512</v>
      </c>
      <c r="U180" s="97">
        <f t="shared" ca="1" si="47"/>
        <v>184.60845682199178</v>
      </c>
      <c r="V180" s="97">
        <f t="shared" ca="1" si="48"/>
        <v>209.56006464339086</v>
      </c>
      <c r="W180" s="97">
        <f t="shared" ca="1" si="49"/>
        <v>237.47124593423382</v>
      </c>
      <c r="X180" s="97">
        <f t="shared" ca="1" si="50"/>
        <v>706.74982064109633</v>
      </c>
      <c r="Y180" s="97">
        <f t="shared" ca="1" si="51"/>
        <v>4365.0807415822592</v>
      </c>
      <c r="Z180" s="97">
        <f t="shared" ca="1" si="52"/>
        <v>6607.2712378690394</v>
      </c>
      <c r="AA180" s="97">
        <f ca="1">Assumptions!D40*Y180+(1-Assumptions!D40)*Z180</f>
        <v>5374.0664649113096</v>
      </c>
      <c r="AB180" s="97">
        <f t="shared" ca="1" si="53"/>
        <v>3446.0404296185538</v>
      </c>
      <c r="AC180" s="97">
        <f t="shared" ca="1" si="54"/>
        <v>4152.7902502596498</v>
      </c>
      <c r="AD180" s="97">
        <f ca="1">AC180+Assumptions!D47-Assumptions!D48-Assumptions!D49</f>
        <v>5293.2902502596498</v>
      </c>
      <c r="AE180" s="73">
        <f ca="1">AD180/Assumptions!D46</f>
        <v>113.83419893031505</v>
      </c>
      <c r="AF180" s="77">
        <f ca="1">AE180/Assumptions!D45-1</f>
        <v>0.12930752907058585</v>
      </c>
    </row>
    <row r="181" spans="2:32" x14ac:dyDescent="0.2">
      <c r="B181" s="130">
        <v>170</v>
      </c>
      <c r="C181" s="77">
        <f ca="1">MAX(Assumptions!F70,MIN(Assumptions!G70,NORMINV(RAND(),Assumptions!D70,Assumptions!E70)))</f>
        <v>0.14193042112655732</v>
      </c>
      <c r="D181" s="77">
        <f ca="1">MAX(Assumptions!F71,MIN(Assumptions!G71,NORMINV(RAND(),Assumptions!D71,Assumptions!E71)))</f>
        <v>0.32825996480290365</v>
      </c>
      <c r="E181" s="77">
        <f ca="1">MAX(Assumptions!F72,MIN(Assumptions!G72,NORMINV(RAND(),Assumptions!D72,Assumptions!E72)))</f>
        <v>8.2164301989169464E-2</v>
      </c>
      <c r="F181" s="77">
        <f ca="1">MAX(Assumptions!F73,MIN(Assumptions!G73,NORMINV(RAND(),Assumptions!D73,Assumptions!E73)))</f>
        <v>3.9068806754200137E-2</v>
      </c>
      <c r="G181" s="101">
        <f ca="1">MAX(Assumptions!F74,MIN(Assumptions!G74,NORMINV(RAND(),Assumptions!D74,Assumptions!E74)))</f>
        <v>16.822903201150059</v>
      </c>
      <c r="H181" s="77">
        <f ca="1">MAX(Assumptions!F75,MIN(Assumptions!G75,NORMINV(RAND(),Assumptions!D75,Assumptions!E75)))</f>
        <v>0.56476237173672894</v>
      </c>
      <c r="I181" s="97">
        <f ca="1">'Historical Financials'!F7*(1+C181)</f>
        <v>1184.8670049609157</v>
      </c>
      <c r="J181" s="97">
        <f t="shared" ca="1" si="37"/>
        <v>1353.0356779539811</v>
      </c>
      <c r="K181" s="97">
        <f t="shared" ca="1" si="38"/>
        <v>1545.0726015252467</v>
      </c>
      <c r="L181" s="97">
        <f t="shared" ca="1" si="39"/>
        <v>1764.3654065308303</v>
      </c>
      <c r="M181" s="97">
        <f t="shared" ca="1" si="40"/>
        <v>2014.7825317008806</v>
      </c>
      <c r="N181" s="54">
        <f>Assumptions!E59</f>
        <v>0.25</v>
      </c>
      <c r="O181" s="77">
        <f t="shared" ca="1" si="41"/>
        <v>0.26956499120072591</v>
      </c>
      <c r="P181" s="77">
        <f t="shared" ca="1" si="42"/>
        <v>0.28912998240145182</v>
      </c>
      <c r="Q181" s="77">
        <f t="shared" ca="1" si="43"/>
        <v>0.30869497360217774</v>
      </c>
      <c r="R181" s="77">
        <f t="shared" ca="1" si="44"/>
        <v>0.32825996480290365</v>
      </c>
      <c r="S181" s="97">
        <f t="shared" ca="1" si="45"/>
        <v>167.29207497858033</v>
      </c>
      <c r="T181" s="97">
        <f t="shared" ca="1" si="46"/>
        <v>205.98637319527191</v>
      </c>
      <c r="U181" s="97">
        <f t="shared" ca="1" si="47"/>
        <v>252.29449504270903</v>
      </c>
      <c r="V181" s="97">
        <f t="shared" ca="1" si="48"/>
        <v>307.59823950772551</v>
      </c>
      <c r="W181" s="97">
        <f t="shared" ca="1" si="49"/>
        <v>373.51826947703285</v>
      </c>
      <c r="X181" s="97">
        <f t="shared" ca="1" si="50"/>
        <v>1005.5338589853128</v>
      </c>
      <c r="Y181" s="97">
        <f t="shared" ca="1" si="51"/>
        <v>9005.8411082248367</v>
      </c>
      <c r="Z181" s="97">
        <f t="shared" ca="1" si="52"/>
        <v>11126.204587515285</v>
      </c>
      <c r="AA181" s="97">
        <f ca="1">Assumptions!D40*Y181+(1-Assumptions!D40)*Z181</f>
        <v>9960.0046739055397</v>
      </c>
      <c r="AB181" s="97">
        <f t="shared" ca="1" si="53"/>
        <v>6711.0971348486983</v>
      </c>
      <c r="AC181" s="97">
        <f t="shared" ca="1" si="54"/>
        <v>7716.630993834011</v>
      </c>
      <c r="AD181" s="97">
        <f ca="1">AC181+Assumptions!D47-Assumptions!D48-Assumptions!D49</f>
        <v>8857.130993834011</v>
      </c>
      <c r="AE181" s="73">
        <f ca="1">AD181/Assumptions!D46</f>
        <v>190.47593535126904</v>
      </c>
      <c r="AF181" s="77">
        <f ca="1">AE181/Assumptions!D45-1</f>
        <v>0.88964221578639924</v>
      </c>
    </row>
    <row r="182" spans="2:32" x14ac:dyDescent="0.2">
      <c r="B182" s="130">
        <v>171</v>
      </c>
      <c r="C182" s="77">
        <f ca="1">MAX(Assumptions!F70,MIN(Assumptions!G70,NORMINV(RAND(),Assumptions!D70,Assumptions!E70)))</f>
        <v>0.1423451217308554</v>
      </c>
      <c r="D182" s="77">
        <f ca="1">MAX(Assumptions!F71,MIN(Assumptions!G71,NORMINV(RAND(),Assumptions!D71,Assumptions!E71)))</f>
        <v>0.32790354508761055</v>
      </c>
      <c r="E182" s="77">
        <f ca="1">MAX(Assumptions!F72,MIN(Assumptions!G72,NORMINV(RAND(),Assumptions!D72,Assumptions!E72)))</f>
        <v>7.5158368091494551E-2</v>
      </c>
      <c r="F182" s="77">
        <f ca="1">MAX(Assumptions!F73,MIN(Assumptions!G73,NORMINV(RAND(),Assumptions!D73,Assumptions!E73)))</f>
        <v>4.0592475200242686E-2</v>
      </c>
      <c r="G182" s="101">
        <f ca="1">MAX(Assumptions!F74,MIN(Assumptions!G74,NORMINV(RAND(),Assumptions!D74,Assumptions!E74)))</f>
        <v>15.911086817859378</v>
      </c>
      <c r="H182" s="77">
        <f ca="1">MAX(Assumptions!F75,MIN(Assumptions!G75,NORMINV(RAND(),Assumptions!D75,Assumptions!E75)))</f>
        <v>0.59779544568806486</v>
      </c>
      <c r="I182" s="97">
        <f ca="1">'Historical Financials'!F7*(1+C182)</f>
        <v>1185.2972983079353</v>
      </c>
      <c r="J182" s="97">
        <f t="shared" ca="1" si="37"/>
        <v>1354.0185865228323</v>
      </c>
      <c r="K182" s="97">
        <f t="shared" ca="1" si="38"/>
        <v>1546.7565270472655</v>
      </c>
      <c r="L182" s="97">
        <f t="shared" ca="1" si="39"/>
        <v>1766.9297731778036</v>
      </c>
      <c r="M182" s="97">
        <f t="shared" ca="1" si="40"/>
        <v>2018.4436068306707</v>
      </c>
      <c r="N182" s="54">
        <f>Assumptions!E59</f>
        <v>0.25</v>
      </c>
      <c r="O182" s="77">
        <f t="shared" ca="1" si="41"/>
        <v>0.26947588627190266</v>
      </c>
      <c r="P182" s="77">
        <f t="shared" ca="1" si="42"/>
        <v>0.28895177254380527</v>
      </c>
      <c r="Q182" s="77">
        <f t="shared" ca="1" si="43"/>
        <v>0.30842765881570788</v>
      </c>
      <c r="R182" s="77">
        <f t="shared" ca="1" si="44"/>
        <v>0.32790354508761055</v>
      </c>
      <c r="S182" s="97">
        <f t="shared" ca="1" si="45"/>
        <v>177.14133167871285</v>
      </c>
      <c r="T182" s="97">
        <f t="shared" ca="1" si="46"/>
        <v>218.1208276339307</v>
      </c>
      <c r="U182" s="97">
        <f t="shared" ca="1" si="47"/>
        <v>267.17752492674913</v>
      </c>
      <c r="V182" s="97">
        <f t="shared" ca="1" si="48"/>
        <v>325.78059194725165</v>
      </c>
      <c r="W182" s="97">
        <f t="shared" ca="1" si="49"/>
        <v>395.65379365891403</v>
      </c>
      <c r="X182" s="97">
        <f t="shared" ca="1" si="50"/>
        <v>1087.6163118352442</v>
      </c>
      <c r="Y182" s="97">
        <f t="shared" ca="1" si="51"/>
        <v>11911.000296193548</v>
      </c>
      <c r="Z182" s="97">
        <f t="shared" ca="1" si="52"/>
        <v>10530.829410178103</v>
      </c>
      <c r="AA182" s="97">
        <f ca="1">Assumptions!D40*Y182+(1-Assumptions!D40)*Z182</f>
        <v>11289.923397486597</v>
      </c>
      <c r="AB182" s="97">
        <f t="shared" ca="1" si="53"/>
        <v>7858.3035022035783</v>
      </c>
      <c r="AC182" s="97">
        <f t="shared" ca="1" si="54"/>
        <v>8945.9198140388216</v>
      </c>
      <c r="AD182" s="97">
        <f ca="1">AC182+Assumptions!D47-Assumptions!D48-Assumptions!D49</f>
        <v>10086.419814038822</v>
      </c>
      <c r="AE182" s="73">
        <f ca="1">AD182/Assumptions!D46</f>
        <v>216.91225406535099</v>
      </c>
      <c r="AF182" s="77">
        <f ca="1">AE182/Assumptions!D45-1</f>
        <v>1.151907282394355</v>
      </c>
    </row>
    <row r="183" spans="2:32" x14ac:dyDescent="0.2">
      <c r="B183" s="130">
        <v>172</v>
      </c>
      <c r="C183" s="77">
        <f ca="1">MAX(Assumptions!F70,MIN(Assumptions!G70,NORMINV(RAND(),Assumptions!D70,Assumptions!E70)))</f>
        <v>0.12069227412164035</v>
      </c>
      <c r="D183" s="77">
        <f ca="1">MAX(Assumptions!F71,MIN(Assumptions!G71,NORMINV(RAND(),Assumptions!D71,Assumptions!E71)))</f>
        <v>0.29867727259057752</v>
      </c>
      <c r="E183" s="77">
        <f ca="1">MAX(Assumptions!F72,MIN(Assumptions!G72,NORMINV(RAND(),Assumptions!D72,Assumptions!E72)))</f>
        <v>9.2366360668720546E-2</v>
      </c>
      <c r="F183" s="77">
        <f ca="1">MAX(Assumptions!F73,MIN(Assumptions!G73,NORMINV(RAND(),Assumptions!D73,Assumptions!E73)))</f>
        <v>3.7180861980849772E-2</v>
      </c>
      <c r="G183" s="101">
        <f ca="1">MAX(Assumptions!F74,MIN(Assumptions!G74,NORMINV(RAND(),Assumptions!D74,Assumptions!E74)))</f>
        <v>19.929656948225503</v>
      </c>
      <c r="H183" s="77">
        <f ca="1">MAX(Assumptions!F75,MIN(Assumptions!G75,NORMINV(RAND(),Assumptions!D75,Assumptions!E75)))</f>
        <v>0.60344095694224953</v>
      </c>
      <c r="I183" s="97">
        <f ca="1">'Historical Financials'!F7*(1+C183)</f>
        <v>1162.8303036286138</v>
      </c>
      <c r="J183" s="97">
        <f t="shared" ca="1" si="37"/>
        <v>1303.1749373911086</v>
      </c>
      <c r="K183" s="97">
        <f t="shared" ca="1" si="38"/>
        <v>1460.4580841631678</v>
      </c>
      <c r="L183" s="97">
        <f t="shared" ca="1" si="39"/>
        <v>1636.7240916001545</v>
      </c>
      <c r="M183" s="97">
        <f t="shared" ca="1" si="40"/>
        <v>1834.264044325053</v>
      </c>
      <c r="N183" s="54">
        <f>Assumptions!E59</f>
        <v>0.25</v>
      </c>
      <c r="O183" s="77">
        <f t="shared" ca="1" si="41"/>
        <v>0.26216931814764438</v>
      </c>
      <c r="P183" s="77">
        <f t="shared" ca="1" si="42"/>
        <v>0.27433863629528876</v>
      </c>
      <c r="Q183" s="77">
        <f t="shared" ca="1" si="43"/>
        <v>0.28650795444293314</v>
      </c>
      <c r="R183" s="77">
        <f t="shared" ca="1" si="44"/>
        <v>0.29867727259057752</v>
      </c>
      <c r="S183" s="97">
        <f t="shared" ca="1" si="45"/>
        <v>175.42485779577433</v>
      </c>
      <c r="T183" s="97">
        <f t="shared" ca="1" si="46"/>
        <v>206.16710234703746</v>
      </c>
      <c r="U183" s="97">
        <f t="shared" ca="1" si="47"/>
        <v>241.77470158637414</v>
      </c>
      <c r="V183" s="97">
        <f t="shared" ca="1" si="48"/>
        <v>282.97426620816805</v>
      </c>
      <c r="W183" s="97">
        <f t="shared" ca="1" si="49"/>
        <v>330.59692770362312</v>
      </c>
      <c r="X183" s="97">
        <f t="shared" ca="1" si="50"/>
        <v>930.13387433948299</v>
      </c>
      <c r="Y183" s="97">
        <f t="shared" ca="1" si="51"/>
        <v>6213.3860270656223</v>
      </c>
      <c r="Z183" s="97">
        <f t="shared" ca="1" si="52"/>
        <v>10918.521988723855</v>
      </c>
      <c r="AA183" s="97">
        <f ca="1">Assumptions!D40*Y183+(1-Assumptions!D40)*Z183</f>
        <v>8330.6972098118276</v>
      </c>
      <c r="AB183" s="97">
        <f t="shared" ca="1" si="53"/>
        <v>5355.9900519394687</v>
      </c>
      <c r="AC183" s="97">
        <f t="shared" ca="1" si="54"/>
        <v>6286.1239262789513</v>
      </c>
      <c r="AD183" s="97">
        <f ca="1">AC183+Assumptions!D47-Assumptions!D48-Assumptions!D49</f>
        <v>7426.6239262789513</v>
      </c>
      <c r="AE183" s="73">
        <f ca="1">AD183/Assumptions!D46</f>
        <v>159.71234250062261</v>
      </c>
      <c r="AF183" s="77">
        <f ca="1">AE183/Assumptions!D45-1</f>
        <v>0.58444784226808144</v>
      </c>
    </row>
    <row r="184" spans="2:32" x14ac:dyDescent="0.2">
      <c r="B184" s="130">
        <v>173</v>
      </c>
      <c r="C184" s="77">
        <f ca="1">MAX(Assumptions!F70,MIN(Assumptions!G70,NORMINV(RAND(),Assumptions!D70,Assumptions!E70)))</f>
        <v>0.15422111554385262</v>
      </c>
      <c r="D184" s="77">
        <f ca="1">MAX(Assumptions!F71,MIN(Assumptions!G71,NORMINV(RAND(),Assumptions!D71,Assumptions!E71)))</f>
        <v>0.38967594063412681</v>
      </c>
      <c r="E184" s="77">
        <f ca="1">MAX(Assumptions!F72,MIN(Assumptions!G72,NORMINV(RAND(),Assumptions!D72,Assumptions!E72)))</f>
        <v>0.10309357325259225</v>
      </c>
      <c r="F184" s="77">
        <f ca="1">MAX(Assumptions!F73,MIN(Assumptions!G73,NORMINV(RAND(),Assumptions!D73,Assumptions!E73)))</f>
        <v>4.2316687866525669E-2</v>
      </c>
      <c r="G184" s="101">
        <f ca="1">MAX(Assumptions!F74,MIN(Assumptions!G74,NORMINV(RAND(),Assumptions!D74,Assumptions!E74)))</f>
        <v>11.234610759317334</v>
      </c>
      <c r="H184" s="77">
        <f ca="1">MAX(Assumptions!F75,MIN(Assumptions!G75,NORMINV(RAND(),Assumptions!D75,Assumptions!E75)))</f>
        <v>0.64688297018594854</v>
      </c>
      <c r="I184" s="97">
        <f ca="1">'Historical Financials'!F7*(1+C184)</f>
        <v>1197.6198294883013</v>
      </c>
      <c r="J184" s="97">
        <f t="shared" ca="1" si="37"/>
        <v>1382.3180955894256</v>
      </c>
      <c r="K184" s="97">
        <f t="shared" ca="1" si="38"/>
        <v>1595.5007343276809</v>
      </c>
      <c r="L184" s="97">
        <f t="shared" ca="1" si="39"/>
        <v>1841.560637426732</v>
      </c>
      <c r="M184" s="97">
        <f t="shared" ca="1" si="40"/>
        <v>2125.568173272331</v>
      </c>
      <c r="N184" s="54">
        <f>Assumptions!E59</f>
        <v>0.25</v>
      </c>
      <c r="O184" s="77">
        <f t="shared" ca="1" si="41"/>
        <v>0.2849189851585317</v>
      </c>
      <c r="P184" s="77">
        <f t="shared" ca="1" si="42"/>
        <v>0.3198379703170634</v>
      </c>
      <c r="Q184" s="77">
        <f t="shared" ca="1" si="43"/>
        <v>0.3547569554755951</v>
      </c>
      <c r="R184" s="77">
        <f t="shared" ca="1" si="44"/>
        <v>0.38967594063412681</v>
      </c>
      <c r="S184" s="97">
        <f t="shared" ca="1" si="45"/>
        <v>193.67996811324539</v>
      </c>
      <c r="T184" s="97">
        <f t="shared" ca="1" si="46"/>
        <v>254.77399678167086</v>
      </c>
      <c r="U184" s="97">
        <f t="shared" ca="1" si="47"/>
        <v>330.10549006487412</v>
      </c>
      <c r="V184" s="97">
        <f t="shared" ca="1" si="48"/>
        <v>422.61281362022714</v>
      </c>
      <c r="W184" s="97">
        <f t="shared" ca="1" si="49"/>
        <v>535.80202313489258</v>
      </c>
      <c r="X184" s="97">
        <f t="shared" ca="1" si="50"/>
        <v>1244.3666844388358</v>
      </c>
      <c r="Y184" s="97">
        <f t="shared" ca="1" si="51"/>
        <v>9188.9438979737224</v>
      </c>
      <c r="Z184" s="97">
        <f t="shared" ca="1" si="52"/>
        <v>9305.4346016326999</v>
      </c>
      <c r="AA184" s="97">
        <f ca="1">Assumptions!D40*Y184+(1-Assumptions!D40)*Z184</f>
        <v>9241.364714620262</v>
      </c>
      <c r="AB184" s="97">
        <f t="shared" ca="1" si="53"/>
        <v>5658.1484608969931</v>
      </c>
      <c r="AC184" s="97">
        <f t="shared" ca="1" si="54"/>
        <v>6902.5151453358285</v>
      </c>
      <c r="AD184" s="97">
        <f ca="1">AC184+Assumptions!D47-Assumptions!D48-Assumptions!D49</f>
        <v>8043.0151453358285</v>
      </c>
      <c r="AE184" s="73">
        <f ca="1">AD184/Assumptions!D46</f>
        <v>172.96806764163071</v>
      </c>
      <c r="AF184" s="77">
        <f ca="1">AE184/Assumptions!D45-1</f>
        <v>0.71595305200030479</v>
      </c>
    </row>
    <row r="185" spans="2:32" x14ac:dyDescent="0.2">
      <c r="B185" s="130">
        <v>174</v>
      </c>
      <c r="C185" s="77">
        <f ca="1">MAX(Assumptions!F70,MIN(Assumptions!G70,NORMINV(RAND(),Assumptions!D70,Assumptions!E70)))</f>
        <v>0.17492601428978499</v>
      </c>
      <c r="D185" s="77">
        <f ca="1">MAX(Assumptions!F71,MIN(Assumptions!G71,NORMINV(RAND(),Assumptions!D71,Assumptions!E71)))</f>
        <v>0.25070692543079209</v>
      </c>
      <c r="E185" s="77">
        <f ca="1">MAX(Assumptions!F72,MIN(Assumptions!G72,NORMINV(RAND(),Assumptions!D72,Assumptions!E72)))</f>
        <v>0.10624242083285264</v>
      </c>
      <c r="F185" s="77">
        <f ca="1">MAX(Assumptions!F73,MIN(Assumptions!G73,NORMINV(RAND(),Assumptions!D73,Assumptions!E73)))</f>
        <v>3.643588948552804E-2</v>
      </c>
      <c r="G185" s="101">
        <f ca="1">MAX(Assumptions!F74,MIN(Assumptions!G74,NORMINV(RAND(),Assumptions!D74,Assumptions!E74)))</f>
        <v>16.617190561203806</v>
      </c>
      <c r="H185" s="77">
        <f ca="1">MAX(Assumptions!F75,MIN(Assumptions!G75,NORMINV(RAND(),Assumptions!D75,Assumptions!E75)))</f>
        <v>0.60214489484368183</v>
      </c>
      <c r="I185" s="97">
        <f ca="1">'Historical Financials'!F7*(1+C185)</f>
        <v>1219.1032324270809</v>
      </c>
      <c r="J185" s="97">
        <f t="shared" ca="1" si="37"/>
        <v>1432.3561018833436</v>
      </c>
      <c r="K185" s="97">
        <f t="shared" ca="1" si="38"/>
        <v>1682.9124458294502</v>
      </c>
      <c r="L185" s="97">
        <f t="shared" ca="1" si="39"/>
        <v>1977.2976123770698</v>
      </c>
      <c r="M185" s="97">
        <f t="shared" ca="1" si="40"/>
        <v>2323.178402774899</v>
      </c>
      <c r="N185" s="54">
        <f>Assumptions!E59</f>
        <v>0.25</v>
      </c>
      <c r="O185" s="77">
        <f t="shared" ca="1" si="41"/>
        <v>0.25017673135769802</v>
      </c>
      <c r="P185" s="77">
        <f t="shared" ca="1" si="42"/>
        <v>0.25035346271539605</v>
      </c>
      <c r="Q185" s="77">
        <f t="shared" ca="1" si="43"/>
        <v>0.25053019407309407</v>
      </c>
      <c r="R185" s="77">
        <f t="shared" ca="1" si="44"/>
        <v>0.25070692543079209</v>
      </c>
      <c r="S185" s="97">
        <f t="shared" ca="1" si="45"/>
        <v>183.51919692334931</v>
      </c>
      <c r="T185" s="97">
        <f t="shared" ca="1" si="46"/>
        <v>215.773906893451</v>
      </c>
      <c r="U185" s="97">
        <f t="shared" ca="1" si="47"/>
        <v>253.69746839684072</v>
      </c>
      <c r="V185" s="97">
        <f t="shared" ca="1" si="48"/>
        <v>298.28617520843142</v>
      </c>
      <c r="W185" s="97">
        <f t="shared" ca="1" si="49"/>
        <v>350.71141468701541</v>
      </c>
      <c r="X185" s="97">
        <f t="shared" ca="1" si="50"/>
        <v>940.4736680631562</v>
      </c>
      <c r="Y185" s="97">
        <f t="shared" ca="1" si="51"/>
        <v>5207.1044072553805</v>
      </c>
      <c r="Z185" s="97">
        <f t="shared" ca="1" si="52"/>
        <v>9678.4651995703225</v>
      </c>
      <c r="AA185" s="97">
        <f ca="1">Assumptions!D40*Y185+(1-Assumptions!D40)*Z185</f>
        <v>7219.2167637971042</v>
      </c>
      <c r="AB185" s="97">
        <f t="shared" ca="1" si="53"/>
        <v>4357.5114893467116</v>
      </c>
      <c r="AC185" s="97">
        <f t="shared" ca="1" si="54"/>
        <v>5297.9851574098675</v>
      </c>
      <c r="AD185" s="97">
        <f ca="1">AC185+Assumptions!D47-Assumptions!D48-Assumptions!D49</f>
        <v>6438.4851574098675</v>
      </c>
      <c r="AE185" s="73">
        <f ca="1">AD185/Assumptions!D46</f>
        <v>138.46204639591113</v>
      </c>
      <c r="AF185" s="77">
        <f ca="1">AE185/Assumptions!D45-1</f>
        <v>0.37363141265784861</v>
      </c>
    </row>
    <row r="186" spans="2:32" x14ac:dyDescent="0.2">
      <c r="B186" s="130">
        <v>175</v>
      </c>
      <c r="C186" s="77">
        <f ca="1">MAX(Assumptions!F70,MIN(Assumptions!G70,NORMINV(RAND(),Assumptions!D70,Assumptions!E70)))</f>
        <v>0.11758112555734233</v>
      </c>
      <c r="D186" s="77">
        <f ca="1">MAX(Assumptions!F71,MIN(Assumptions!G71,NORMINV(RAND(),Assumptions!D71,Assumptions!E71)))</f>
        <v>0.19136613790358192</v>
      </c>
      <c r="E186" s="77">
        <f ca="1">MAX(Assumptions!F72,MIN(Assumptions!G72,NORMINV(RAND(),Assumptions!D72,Assumptions!E72)))</f>
        <v>6.9884199607298164E-2</v>
      </c>
      <c r="F186" s="77">
        <f ca="1">MAX(Assumptions!F73,MIN(Assumptions!G73,NORMINV(RAND(),Assumptions!D73,Assumptions!E73)))</f>
        <v>1.9788668346950582E-2</v>
      </c>
      <c r="G186" s="101">
        <f ca="1">MAX(Assumptions!F74,MIN(Assumptions!G74,NORMINV(RAND(),Assumptions!D74,Assumptions!E74)))</f>
        <v>15.525047572777893</v>
      </c>
      <c r="H186" s="77">
        <f ca="1">MAX(Assumptions!F75,MIN(Assumptions!G75,NORMINV(RAND(),Assumptions!D75,Assumptions!E75)))</f>
        <v>0.50797936732421956</v>
      </c>
      <c r="I186" s="97">
        <f ca="1">'Historical Financials'!F7*(1+C186)</f>
        <v>1159.6021758782981</v>
      </c>
      <c r="J186" s="97">
        <f t="shared" ca="1" si="37"/>
        <v>1295.9495049168115</v>
      </c>
      <c r="K186" s="97">
        <f t="shared" ca="1" si="38"/>
        <v>1448.3287063704106</v>
      </c>
      <c r="L186" s="97">
        <f t="shared" ca="1" si="39"/>
        <v>1618.624825842453</v>
      </c>
      <c r="M186" s="97">
        <f t="shared" ca="1" si="40"/>
        <v>1808.9445547200658</v>
      </c>
      <c r="N186" s="54">
        <f>Assumptions!E59</f>
        <v>0.25</v>
      </c>
      <c r="O186" s="77">
        <f t="shared" ca="1" si="41"/>
        <v>0.23534153447589548</v>
      </c>
      <c r="P186" s="77">
        <f t="shared" ca="1" si="42"/>
        <v>0.22068306895179096</v>
      </c>
      <c r="Q186" s="77">
        <f t="shared" ca="1" si="43"/>
        <v>0.20602460342768644</v>
      </c>
      <c r="R186" s="77">
        <f t="shared" ca="1" si="44"/>
        <v>0.19136613790358192</v>
      </c>
      <c r="S186" s="97">
        <f t="shared" ca="1" si="45"/>
        <v>147.26349491261155</v>
      </c>
      <c r="T186" s="97">
        <f t="shared" ca="1" si="46"/>
        <v>154.92900573076344</v>
      </c>
      <c r="U186" s="97">
        <f t="shared" ca="1" si="47"/>
        <v>162.36119022724642</v>
      </c>
      <c r="V186" s="97">
        <f t="shared" ca="1" si="48"/>
        <v>169.39920071065322</v>
      </c>
      <c r="W186" s="97">
        <f t="shared" ca="1" si="49"/>
        <v>175.84758999569368</v>
      </c>
      <c r="X186" s="97">
        <f t="shared" ca="1" si="50"/>
        <v>660.30732173349759</v>
      </c>
      <c r="Y186" s="97">
        <f t="shared" ca="1" si="51"/>
        <v>3579.7081121220303</v>
      </c>
      <c r="Z186" s="97">
        <f t="shared" ca="1" si="52"/>
        <v>5374.3170999680142</v>
      </c>
      <c r="AA186" s="97">
        <f ca="1">Assumptions!D40*Y186+(1-Assumptions!D40)*Z186</f>
        <v>4387.2821566527227</v>
      </c>
      <c r="AB186" s="97">
        <f t="shared" ca="1" si="53"/>
        <v>3129.7647653853742</v>
      </c>
      <c r="AC186" s="97">
        <f t="shared" ca="1" si="54"/>
        <v>3790.0720871188719</v>
      </c>
      <c r="AD186" s="97">
        <f ca="1">AC186+Assumptions!D47-Assumptions!D48-Assumptions!D49</f>
        <v>4930.5720871188714</v>
      </c>
      <c r="AE186" s="73">
        <f ca="1">AD186/Assumptions!D46</f>
        <v>106.03380832513702</v>
      </c>
      <c r="AF186" s="77">
        <f ca="1">AE186/Assumptions!D45-1</f>
        <v>5.1922701638264179E-2</v>
      </c>
    </row>
    <row r="187" spans="2:32" x14ac:dyDescent="0.2">
      <c r="B187" s="130">
        <v>176</v>
      </c>
      <c r="C187" s="77">
        <f ca="1">MAX(Assumptions!F70,MIN(Assumptions!G70,NORMINV(RAND(),Assumptions!D70,Assumptions!E70)))</f>
        <v>0.11484054666599625</v>
      </c>
      <c r="D187" s="77">
        <f ca="1">MAX(Assumptions!F71,MIN(Assumptions!G71,NORMINV(RAND(),Assumptions!D71,Assumptions!E71)))</f>
        <v>0.27309363097502326</v>
      </c>
      <c r="E187" s="77">
        <f ca="1">MAX(Assumptions!F72,MIN(Assumptions!G72,NORMINV(RAND(),Assumptions!D72,Assumptions!E72)))</f>
        <v>8.0344674271420419E-2</v>
      </c>
      <c r="F187" s="77">
        <f ca="1">MAX(Assumptions!F73,MIN(Assumptions!G73,NORMINV(RAND(),Assumptions!D73,Assumptions!E73)))</f>
        <v>4.3659870918859478E-2</v>
      </c>
      <c r="G187" s="101">
        <f ca="1">MAX(Assumptions!F74,MIN(Assumptions!G74,NORMINV(RAND(),Assumptions!D74,Assumptions!E74)))</f>
        <v>13.700971224267285</v>
      </c>
      <c r="H187" s="77">
        <f ca="1">MAX(Assumptions!F75,MIN(Assumptions!G75,NORMINV(RAND(),Assumptions!D75,Assumptions!E75)))</f>
        <v>0.57201264370959881</v>
      </c>
      <c r="I187" s="97">
        <f ca="1">'Historical Financials'!F7*(1+C187)</f>
        <v>1156.7585512206376</v>
      </c>
      <c r="J187" s="97">
        <f t="shared" ca="1" si="37"/>
        <v>1289.6013356033816</v>
      </c>
      <c r="K187" s="97">
        <f t="shared" ca="1" si="38"/>
        <v>1437.6998579652729</v>
      </c>
      <c r="L187" s="97">
        <f t="shared" ca="1" si="39"/>
        <v>1602.80609559563</v>
      </c>
      <c r="M187" s="97">
        <f t="shared" ca="1" si="40"/>
        <v>1786.8732238134232</v>
      </c>
      <c r="N187" s="54">
        <f>Assumptions!E59</f>
        <v>0.25</v>
      </c>
      <c r="O187" s="77">
        <f t="shared" ca="1" si="41"/>
        <v>0.25577340774375579</v>
      </c>
      <c r="P187" s="77">
        <f t="shared" ca="1" si="42"/>
        <v>0.26154681548751163</v>
      </c>
      <c r="Q187" s="77">
        <f t="shared" ca="1" si="43"/>
        <v>0.26732022323126747</v>
      </c>
      <c r="R187" s="77">
        <f t="shared" ca="1" si="44"/>
        <v>0.27309363097502326</v>
      </c>
      <c r="S187" s="97">
        <f t="shared" ca="1" si="45"/>
        <v>165.42012925435057</v>
      </c>
      <c r="T187" s="97">
        <f t="shared" ca="1" si="46"/>
        <v>188.67592702583678</v>
      </c>
      <c r="U187" s="97">
        <f t="shared" ca="1" si="47"/>
        <v>215.09152310248746</v>
      </c>
      <c r="V187" s="97">
        <f t="shared" ca="1" si="48"/>
        <v>245.08595778625883</v>
      </c>
      <c r="W187" s="97">
        <f t="shared" ca="1" si="49"/>
        <v>279.13284448417187</v>
      </c>
      <c r="X187" s="97">
        <f t="shared" ca="1" si="50"/>
        <v>854.94311098433298</v>
      </c>
      <c r="Y187" s="97">
        <f t="shared" ca="1" si="51"/>
        <v>7941.1560597401467</v>
      </c>
      <c r="Z187" s="97">
        <f t="shared" ca="1" si="52"/>
        <v>6685.8505875389237</v>
      </c>
      <c r="AA187" s="97">
        <f ca="1">Assumptions!D40*Y187+(1-Assumptions!D40)*Z187</f>
        <v>7376.2685972495965</v>
      </c>
      <c r="AB187" s="97">
        <f t="shared" ca="1" si="53"/>
        <v>5012.1613802868078</v>
      </c>
      <c r="AC187" s="97">
        <f t="shared" ca="1" si="54"/>
        <v>5867.1044912711404</v>
      </c>
      <c r="AD187" s="97">
        <f ca="1">AC187+Assumptions!D47-Assumptions!D48-Assumptions!D49</f>
        <v>7007.6044912711404</v>
      </c>
      <c r="AE187" s="73">
        <f ca="1">AD187/Assumptions!D46</f>
        <v>150.70117185529335</v>
      </c>
      <c r="AF187" s="77">
        <f ca="1">AE187/Assumptions!D45-1</f>
        <v>0.49505130808822773</v>
      </c>
    </row>
    <row r="188" spans="2:32" x14ac:dyDescent="0.2">
      <c r="B188" s="130">
        <v>177</v>
      </c>
      <c r="C188" s="77">
        <f ca="1">MAX(Assumptions!F70,MIN(Assumptions!G70,NORMINV(RAND(),Assumptions!D70,Assumptions!E70)))</f>
        <v>0.18967999988087766</v>
      </c>
      <c r="D188" s="77">
        <f ca="1">MAX(Assumptions!F71,MIN(Assumptions!G71,NORMINV(RAND(),Assumptions!D71,Assumptions!E71)))</f>
        <v>0.3107838103155488</v>
      </c>
      <c r="E188" s="77">
        <f ca="1">MAX(Assumptions!F72,MIN(Assumptions!G72,NORMINV(RAND(),Assumptions!D72,Assumptions!E72)))</f>
        <v>0.10403970653280201</v>
      </c>
      <c r="F188" s="77">
        <f ca="1">MAX(Assumptions!F73,MIN(Assumptions!G73,NORMINV(RAND(),Assumptions!D73,Assumptions!E73)))</f>
        <v>2.5914665911613351E-2</v>
      </c>
      <c r="G188" s="101">
        <f ca="1">MAX(Assumptions!F74,MIN(Assumptions!G74,NORMINV(RAND(),Assumptions!D74,Assumptions!E74)))</f>
        <v>18.074449798977746</v>
      </c>
      <c r="H188" s="77">
        <f ca="1">MAX(Assumptions!F75,MIN(Assumptions!G75,NORMINV(RAND(),Assumptions!D75,Assumptions!E75)))</f>
        <v>0.62639688606748267</v>
      </c>
      <c r="I188" s="97">
        <f ca="1">'Historical Financials'!F7*(1+C188)</f>
        <v>1234.4119678763984</v>
      </c>
      <c r="J188" s="97">
        <f t="shared" ca="1" si="37"/>
        <v>1468.5552297961476</v>
      </c>
      <c r="K188" s="97">
        <f t="shared" ca="1" si="38"/>
        <v>1747.1107856089429</v>
      </c>
      <c r="L188" s="97">
        <f t="shared" ca="1" si="39"/>
        <v>2078.5027592151273</v>
      </c>
      <c r="M188" s="97">
        <f t="shared" ca="1" si="40"/>
        <v>2472.7531623354562</v>
      </c>
      <c r="N188" s="54">
        <f>Assumptions!E59</f>
        <v>0.25</v>
      </c>
      <c r="O188" s="77">
        <f t="shared" ca="1" si="41"/>
        <v>0.26519595257888717</v>
      </c>
      <c r="P188" s="77">
        <f t="shared" ca="1" si="42"/>
        <v>0.2803919051577744</v>
      </c>
      <c r="Q188" s="77">
        <f t="shared" ca="1" si="43"/>
        <v>0.29558785773666163</v>
      </c>
      <c r="R188" s="77">
        <f t="shared" ca="1" si="44"/>
        <v>0.3107838103155488</v>
      </c>
      <c r="S188" s="97">
        <f t="shared" ca="1" si="45"/>
        <v>193.30795320055236</v>
      </c>
      <c r="T188" s="97">
        <f t="shared" ca="1" si="46"/>
        <v>243.9533385533359</v>
      </c>
      <c r="U188" s="97">
        <f t="shared" ca="1" si="47"/>
        <v>306.85662663205591</v>
      </c>
      <c r="V188" s="97">
        <f t="shared" ca="1" si="48"/>
        <v>384.84583029572792</v>
      </c>
      <c r="W188" s="97">
        <f t="shared" ca="1" si="49"/>
        <v>481.38077637879951</v>
      </c>
      <c r="X188" s="97">
        <f t="shared" ca="1" si="50"/>
        <v>1155.7573821037056</v>
      </c>
      <c r="Y188" s="97">
        <f t="shared" ca="1" si="51"/>
        <v>6321.3483724063271</v>
      </c>
      <c r="Z188" s="97">
        <f t="shared" ca="1" si="52"/>
        <v>13890.063744528587</v>
      </c>
      <c r="AA188" s="97">
        <f ca="1">Assumptions!D40*Y188+(1-Assumptions!D40)*Z188</f>
        <v>9727.2702898613443</v>
      </c>
      <c r="AB188" s="97">
        <f t="shared" ca="1" si="53"/>
        <v>5930.1751257243905</v>
      </c>
      <c r="AC188" s="97">
        <f t="shared" ca="1" si="54"/>
        <v>7085.9325078280963</v>
      </c>
      <c r="AD188" s="97">
        <f ca="1">AC188+Assumptions!D47-Assumptions!D48-Assumptions!D49</f>
        <v>8226.4325078280963</v>
      </c>
      <c r="AE188" s="73">
        <f ca="1">AD188/Assumptions!D46</f>
        <v>176.91252705006659</v>
      </c>
      <c r="AF188" s="77">
        <f ca="1">AE188/Assumptions!D45-1</f>
        <v>0.75508459375066073</v>
      </c>
    </row>
    <row r="189" spans="2:32" x14ac:dyDescent="0.2">
      <c r="B189" s="130">
        <v>178</v>
      </c>
      <c r="C189" s="77">
        <f ca="1">MAX(Assumptions!F70,MIN(Assumptions!G70,NORMINV(RAND(),Assumptions!D70,Assumptions!E70)))</f>
        <v>0.11360001905248951</v>
      </c>
      <c r="D189" s="77">
        <f ca="1">MAX(Assumptions!F71,MIN(Assumptions!G71,NORMINV(RAND(),Assumptions!D71,Assumptions!E71)))</f>
        <v>0.29415293166661705</v>
      </c>
      <c r="E189" s="77">
        <f ca="1">MAX(Assumptions!F72,MIN(Assumptions!G72,NORMINV(RAND(),Assumptions!D72,Assumptions!E72)))</f>
        <v>7.230734343158006E-2</v>
      </c>
      <c r="F189" s="77">
        <f ca="1">MAX(Assumptions!F73,MIN(Assumptions!G73,NORMINV(RAND(),Assumptions!D73,Assumptions!E73)))</f>
        <v>3.4517743230002798E-2</v>
      </c>
      <c r="G189" s="101">
        <f ca="1">MAX(Assumptions!F74,MIN(Assumptions!G74,NORMINV(RAND(),Assumptions!D74,Assumptions!E74)))</f>
        <v>18.610316462102933</v>
      </c>
      <c r="H189" s="77">
        <f ca="1">MAX(Assumptions!F75,MIN(Assumptions!G75,NORMINV(RAND(),Assumptions!D75,Assumptions!E75)))</f>
        <v>0.58852368515315323</v>
      </c>
      <c r="I189" s="97">
        <f ca="1">'Historical Financials'!F7*(1+C189)</f>
        <v>1155.471379768863</v>
      </c>
      <c r="J189" s="97">
        <f t="shared" ca="1" si="37"/>
        <v>1286.7329505252121</v>
      </c>
      <c r="K189" s="97">
        <f t="shared" ca="1" si="38"/>
        <v>1432.9058382203423</v>
      </c>
      <c r="L189" s="97">
        <f t="shared" ca="1" si="39"/>
        <v>1595.6839687425966</v>
      </c>
      <c r="M189" s="97">
        <f t="shared" ca="1" si="40"/>
        <v>1776.9536979935076</v>
      </c>
      <c r="N189" s="54">
        <f>Assumptions!E59</f>
        <v>0.25</v>
      </c>
      <c r="O189" s="77">
        <f t="shared" ca="1" si="41"/>
        <v>0.26103823291665429</v>
      </c>
      <c r="P189" s="77">
        <f t="shared" ca="1" si="42"/>
        <v>0.27207646583330852</v>
      </c>
      <c r="Q189" s="77">
        <f t="shared" ca="1" si="43"/>
        <v>0.28311469874996276</v>
      </c>
      <c r="R189" s="77">
        <f t="shared" ca="1" si="44"/>
        <v>0.29415293166661705</v>
      </c>
      <c r="S189" s="97">
        <f t="shared" ca="1" si="45"/>
        <v>170.00556862764248</v>
      </c>
      <c r="T189" s="97">
        <f t="shared" ca="1" si="46"/>
        <v>197.67715820766338</v>
      </c>
      <c r="U189" s="97">
        <f t="shared" ca="1" si="47"/>
        <v>229.44181819586586</v>
      </c>
      <c r="V189" s="97">
        <f t="shared" ca="1" si="48"/>
        <v>265.87239346850578</v>
      </c>
      <c r="W189" s="97">
        <f t="shared" ca="1" si="49"/>
        <v>307.61905835194028</v>
      </c>
      <c r="X189" s="97">
        <f t="shared" ca="1" si="50"/>
        <v>934.61610275939881</v>
      </c>
      <c r="Y189" s="97">
        <f t="shared" ca="1" si="51"/>
        <v>8421.2950738628133</v>
      </c>
      <c r="Z189" s="97">
        <f t="shared" ca="1" si="52"/>
        <v>9727.5405733482294</v>
      </c>
      <c r="AA189" s="97">
        <f ca="1">Assumptions!D40*Y189+(1-Assumptions!D40)*Z189</f>
        <v>9009.1055486312507</v>
      </c>
      <c r="AB189" s="97">
        <f t="shared" ca="1" si="53"/>
        <v>6354.5569211352804</v>
      </c>
      <c r="AC189" s="97">
        <f t="shared" ca="1" si="54"/>
        <v>7289.1730238946793</v>
      </c>
      <c r="AD189" s="97">
        <f ca="1">AC189+Assumptions!D47-Assumptions!D48-Assumptions!D49</f>
        <v>8429.6730238946802</v>
      </c>
      <c r="AE189" s="73">
        <f ca="1">AD189/Assumptions!D46</f>
        <v>181.28329083644473</v>
      </c>
      <c r="AF189" s="77">
        <f ca="1">AE189/Assumptions!D45-1</f>
        <v>0.7984453455996503</v>
      </c>
    </row>
    <row r="190" spans="2:32" x14ac:dyDescent="0.2">
      <c r="B190" s="130">
        <v>179</v>
      </c>
      <c r="C190" s="77">
        <f ca="1">MAX(Assumptions!F70,MIN(Assumptions!G70,NORMINV(RAND(),Assumptions!D70,Assumptions!E70)))</f>
        <v>0.17757020050399785</v>
      </c>
      <c r="D190" s="77">
        <f ca="1">MAX(Assumptions!F71,MIN(Assumptions!G71,NORMINV(RAND(),Assumptions!D71,Assumptions!E71)))</f>
        <v>0.34833820177714031</v>
      </c>
      <c r="E190" s="77">
        <f ca="1">MAX(Assumptions!F72,MIN(Assumptions!G72,NORMINV(RAND(),Assumptions!D72,Assumptions!E72)))</f>
        <v>6.3260408657178635E-2</v>
      </c>
      <c r="F190" s="77">
        <f ca="1">MAX(Assumptions!F73,MIN(Assumptions!G73,NORMINV(RAND(),Assumptions!D73,Assumptions!E73)))</f>
        <v>4.3536407898515851E-2</v>
      </c>
      <c r="G190" s="101">
        <f ca="1">MAX(Assumptions!F74,MIN(Assumptions!G74,NORMINV(RAND(),Assumptions!D74,Assumptions!E74)))</f>
        <v>15.213015780346664</v>
      </c>
      <c r="H190" s="77">
        <f ca="1">MAX(Assumptions!F75,MIN(Assumptions!G75,NORMINV(RAND(),Assumptions!D75,Assumptions!E75)))</f>
        <v>0.62127975100987198</v>
      </c>
      <c r="I190" s="97">
        <f ca="1">'Historical Financials'!F7*(1+C190)</f>
        <v>1221.8468400429481</v>
      </c>
      <c r="J190" s="97">
        <f t="shared" ca="1" si="37"/>
        <v>1438.8104284145506</v>
      </c>
      <c r="K190" s="97">
        <f t="shared" ca="1" si="38"/>
        <v>1694.3002846753654</v>
      </c>
      <c r="L190" s="97">
        <f t="shared" ca="1" si="39"/>
        <v>1995.1575259391507</v>
      </c>
      <c r="M190" s="97">
        <f t="shared" ca="1" si="40"/>
        <v>2349.4380478572261</v>
      </c>
      <c r="N190" s="54">
        <f>Assumptions!E59</f>
        <v>0.25</v>
      </c>
      <c r="O190" s="77">
        <f t="shared" ca="1" si="41"/>
        <v>0.27458455044428509</v>
      </c>
      <c r="P190" s="77">
        <f t="shared" ca="1" si="42"/>
        <v>0.29916910088857018</v>
      </c>
      <c r="Q190" s="77">
        <f t="shared" ca="1" si="43"/>
        <v>0.32375365133285522</v>
      </c>
      <c r="R190" s="77">
        <f t="shared" ca="1" si="44"/>
        <v>0.34833820177714031</v>
      </c>
      <c r="S190" s="97">
        <f t="shared" ca="1" si="45"/>
        <v>189.77717513852042</v>
      </c>
      <c r="T190" s="97">
        <f t="shared" ca="1" si="46"/>
        <v>245.45216886663275</v>
      </c>
      <c r="U190" s="97">
        <f t="shared" ca="1" si="47"/>
        <v>314.91570466307718</v>
      </c>
      <c r="V190" s="97">
        <f t="shared" ca="1" si="48"/>
        <v>401.30915285531773</v>
      </c>
      <c r="W190" s="97">
        <f t="shared" ca="1" si="49"/>
        <v>508.45474234041336</v>
      </c>
      <c r="X190" s="97">
        <f t="shared" ca="1" si="50"/>
        <v>1345.7348930224687</v>
      </c>
      <c r="Y190" s="97">
        <f t="shared" ca="1" si="51"/>
        <v>26900.781534793074</v>
      </c>
      <c r="Z190" s="97">
        <f t="shared" ca="1" si="52"/>
        <v>12450.317278558619</v>
      </c>
      <c r="AA190" s="97">
        <f ca="1">Assumptions!D40*Y190+(1-Assumptions!D40)*Z190</f>
        <v>20398.072619487568</v>
      </c>
      <c r="AB190" s="97">
        <f t="shared" ca="1" si="53"/>
        <v>15010.353465960272</v>
      </c>
      <c r="AC190" s="97">
        <f t="shared" ca="1" si="54"/>
        <v>16356.088358982741</v>
      </c>
      <c r="AD190" s="97">
        <f ca="1">AC190+Assumptions!D47-Assumptions!D48-Assumptions!D49</f>
        <v>17496.588358982743</v>
      </c>
      <c r="AE190" s="73">
        <f ca="1">AD190/Assumptions!D46</f>
        <v>376.27071739747834</v>
      </c>
      <c r="AF190" s="77">
        <f ca="1">AE190/Assumptions!D45-1</f>
        <v>2.7328444186257772</v>
      </c>
    </row>
    <row r="191" spans="2:32" x14ac:dyDescent="0.2">
      <c r="B191" s="130">
        <v>180</v>
      </c>
      <c r="C191" s="77">
        <f ca="1">MAX(Assumptions!F70,MIN(Assumptions!G70,NORMINV(RAND(),Assumptions!D70,Assumptions!E70)))</f>
        <v>0.14924466100092501</v>
      </c>
      <c r="D191" s="77">
        <f ca="1">MAX(Assumptions!F71,MIN(Assumptions!G71,NORMINV(RAND(),Assumptions!D71,Assumptions!E71)))</f>
        <v>0.29368167697015013</v>
      </c>
      <c r="E191" s="77">
        <f ca="1">MAX(Assumptions!F72,MIN(Assumptions!G72,NORMINV(RAND(),Assumptions!D72,Assumptions!E72)))</f>
        <v>8.6368338259198263E-2</v>
      </c>
      <c r="F191" s="77">
        <f ca="1">MAX(Assumptions!F73,MIN(Assumptions!G73,NORMINV(RAND(),Assumptions!D73,Assumptions!E73)))</f>
        <v>3.1545872153613055E-2</v>
      </c>
      <c r="G191" s="101">
        <f ca="1">MAX(Assumptions!F74,MIN(Assumptions!G74,NORMINV(RAND(),Assumptions!D74,Assumptions!E74)))</f>
        <v>15.444385005449968</v>
      </c>
      <c r="H191" s="77">
        <f ca="1">MAX(Assumptions!F75,MIN(Assumptions!G75,NORMINV(RAND(),Assumptions!D75,Assumptions!E75)))</f>
        <v>0.51266774809704252</v>
      </c>
      <c r="I191" s="97">
        <f ca="1">'Historical Financials'!F7*(1+C191)</f>
        <v>1192.4562602545598</v>
      </c>
      <c r="J191" s="97">
        <f t="shared" ca="1" si="37"/>
        <v>1370.4239905746824</v>
      </c>
      <c r="K191" s="97">
        <f t="shared" ca="1" si="38"/>
        <v>1574.9524544755359</v>
      </c>
      <c r="L191" s="97">
        <f t="shared" ca="1" si="39"/>
        <v>1810.0056996363121</v>
      </c>
      <c r="M191" s="97">
        <f t="shared" ca="1" si="40"/>
        <v>2080.1393866882759</v>
      </c>
      <c r="N191" s="54">
        <f>Assumptions!E59</f>
        <v>0.25</v>
      </c>
      <c r="O191" s="77">
        <f t="shared" ca="1" si="41"/>
        <v>0.2609204192425375</v>
      </c>
      <c r="P191" s="77">
        <f t="shared" ca="1" si="42"/>
        <v>0.27184083848507506</v>
      </c>
      <c r="Q191" s="77">
        <f t="shared" ca="1" si="43"/>
        <v>0.28276125772761262</v>
      </c>
      <c r="R191" s="77">
        <f t="shared" ca="1" si="44"/>
        <v>0.29368167697015013</v>
      </c>
      <c r="S191" s="97">
        <f t="shared" ca="1" si="45"/>
        <v>152.8334664122315</v>
      </c>
      <c r="T191" s="97">
        <f t="shared" ca="1" si="46"/>
        <v>183.31542806321733</v>
      </c>
      <c r="U191" s="97">
        <f t="shared" ca="1" si="47"/>
        <v>219.49172191253268</v>
      </c>
      <c r="V191" s="97">
        <f t="shared" ca="1" si="48"/>
        <v>262.38309105339692</v>
      </c>
      <c r="W191" s="97">
        <f t="shared" ca="1" si="49"/>
        <v>313.18812411492786</v>
      </c>
      <c r="X191" s="97">
        <f t="shared" ca="1" si="50"/>
        <v>862.55520117678441</v>
      </c>
      <c r="Y191" s="97">
        <f t="shared" ca="1" si="51"/>
        <v>5892.9840189252945</v>
      </c>
      <c r="Z191" s="97">
        <f t="shared" ca="1" si="52"/>
        <v>9434.9566281864172</v>
      </c>
      <c r="AA191" s="97">
        <f ca="1">Assumptions!D40*Y191+(1-Assumptions!D40)*Z191</f>
        <v>7486.8716930927994</v>
      </c>
      <c r="AB191" s="97">
        <f t="shared" ca="1" si="53"/>
        <v>4947.8313894156126</v>
      </c>
      <c r="AC191" s="97">
        <f t="shared" ca="1" si="54"/>
        <v>5810.3865905923967</v>
      </c>
      <c r="AD191" s="97">
        <f ca="1">AC191+Assumptions!D47-Assumptions!D48-Assumptions!D49</f>
        <v>6950.8865905923967</v>
      </c>
      <c r="AE191" s="73">
        <f ca="1">AD191/Assumptions!D46</f>
        <v>149.48143205575047</v>
      </c>
      <c r="AF191" s="77">
        <f ca="1">AE191/Assumptions!D45-1</f>
        <v>0.48295071483879437</v>
      </c>
    </row>
    <row r="192" spans="2:32" x14ac:dyDescent="0.2">
      <c r="B192" s="130">
        <v>181</v>
      </c>
      <c r="C192" s="77">
        <f ca="1">MAX(Assumptions!F70,MIN(Assumptions!G70,NORMINV(RAND(),Assumptions!D70,Assumptions!E70)))</f>
        <v>0.1124140683011666</v>
      </c>
      <c r="D192" s="77">
        <f ca="1">MAX(Assumptions!F71,MIN(Assumptions!G71,NORMINV(RAND(),Assumptions!D71,Assumptions!E71)))</f>
        <v>0.33382485864212696</v>
      </c>
      <c r="E192" s="77">
        <f ca="1">MAX(Assumptions!F72,MIN(Assumptions!G72,NORMINV(RAND(),Assumptions!D72,Assumptions!E72)))</f>
        <v>8.0067841425589523E-2</v>
      </c>
      <c r="F192" s="77">
        <f ca="1">MAX(Assumptions!F73,MIN(Assumptions!G73,NORMINV(RAND(),Assumptions!D73,Assumptions!E73)))</f>
        <v>3.3424618191471051E-2</v>
      </c>
      <c r="G192" s="101">
        <f ca="1">MAX(Assumptions!F74,MIN(Assumptions!G74,NORMINV(RAND(),Assumptions!D74,Assumptions!E74)))</f>
        <v>11.999329243601217</v>
      </c>
      <c r="H192" s="77">
        <f ca="1">MAX(Assumptions!F75,MIN(Assumptions!G75,NORMINV(RAND(),Assumptions!D75,Assumptions!E75)))</f>
        <v>0.57574440070723254</v>
      </c>
      <c r="I192" s="97">
        <f ca="1">'Historical Financials'!F7*(1+C192)</f>
        <v>1154.2408372692903</v>
      </c>
      <c r="J192" s="97">
        <f t="shared" ca="1" si="37"/>
        <v>1283.9937455860759</v>
      </c>
      <c r="K192" s="97">
        <f t="shared" ca="1" si="38"/>
        <v>1428.3327062006597</v>
      </c>
      <c r="L192" s="97">
        <f t="shared" ca="1" si="39"/>
        <v>1588.8973965922908</v>
      </c>
      <c r="M192" s="97">
        <f t="shared" ca="1" si="40"/>
        <v>1767.5118170563621</v>
      </c>
      <c r="N192" s="54">
        <f>Assumptions!E59</f>
        <v>0.25</v>
      </c>
      <c r="O192" s="77">
        <f t="shared" ca="1" si="41"/>
        <v>0.27095621466053177</v>
      </c>
      <c r="P192" s="77">
        <f t="shared" ca="1" si="42"/>
        <v>0.29191242932106348</v>
      </c>
      <c r="Q192" s="77">
        <f t="shared" ca="1" si="43"/>
        <v>0.3128686439815952</v>
      </c>
      <c r="R192" s="77">
        <f t="shared" ca="1" si="44"/>
        <v>0.33382485864212696</v>
      </c>
      <c r="S192" s="97">
        <f t="shared" ca="1" si="45"/>
        <v>166.13692478135548</v>
      </c>
      <c r="T192" s="97">
        <f t="shared" ca="1" si="46"/>
        <v>200.30498038297421</v>
      </c>
      <c r="U192" s="97">
        <f t="shared" ca="1" si="47"/>
        <v>240.05551677210968</v>
      </c>
      <c r="V192" s="97">
        <f t="shared" ca="1" si="48"/>
        <v>286.21185362261338</v>
      </c>
      <c r="W192" s="97">
        <f t="shared" ca="1" si="49"/>
        <v>339.71187065796022</v>
      </c>
      <c r="X192" s="97">
        <f t="shared" ca="1" si="50"/>
        <v>957.50738216549564</v>
      </c>
      <c r="Y192" s="97">
        <f t="shared" ca="1" si="51"/>
        <v>7526.6370093612131</v>
      </c>
      <c r="Z192" s="97">
        <f t="shared" ca="1" si="52"/>
        <v>7080.076817034218</v>
      </c>
      <c r="AA192" s="97">
        <f ca="1">Assumptions!D40*Y192+(1-Assumptions!D40)*Z192</f>
        <v>7325.6849228140654</v>
      </c>
      <c r="AB192" s="97">
        <f t="shared" ca="1" si="53"/>
        <v>4984.1724363113435</v>
      </c>
      <c r="AC192" s="97">
        <f t="shared" ca="1" si="54"/>
        <v>5941.6798184768395</v>
      </c>
      <c r="AD192" s="97">
        <f ca="1">AC192+Assumptions!D47-Assumptions!D48-Assumptions!D49</f>
        <v>7082.1798184768395</v>
      </c>
      <c r="AE192" s="73">
        <f ca="1">AD192/Assumptions!D46</f>
        <v>152.30494233283525</v>
      </c>
      <c r="AF192" s="77">
        <f ca="1">AE192/Assumptions!D45-1</f>
        <v>0.51096172949241336</v>
      </c>
    </row>
    <row r="193" spans="2:32" x14ac:dyDescent="0.2">
      <c r="B193" s="130">
        <v>182</v>
      </c>
      <c r="C193" s="77">
        <f ca="1">MAX(Assumptions!F70,MIN(Assumptions!G70,NORMINV(RAND(),Assumptions!D70,Assumptions!E70)))</f>
        <v>0.15358336515416537</v>
      </c>
      <c r="D193" s="77">
        <f ca="1">MAX(Assumptions!F71,MIN(Assumptions!G71,NORMINV(RAND(),Assumptions!D71,Assumptions!E71)))</f>
        <v>0.32523760591092155</v>
      </c>
      <c r="E193" s="77">
        <f ca="1">MAX(Assumptions!F72,MIN(Assumptions!G72,NORMINV(RAND(),Assumptions!D72,Assumptions!E72)))</f>
        <v>8.7003431024868488E-2</v>
      </c>
      <c r="F193" s="77">
        <f ca="1">MAX(Assumptions!F73,MIN(Assumptions!G73,NORMINV(RAND(),Assumptions!D73,Assumptions!E73)))</f>
        <v>2.2774724031618575E-2</v>
      </c>
      <c r="G193" s="101">
        <f ca="1">MAX(Assumptions!F74,MIN(Assumptions!G74,NORMINV(RAND(),Assumptions!D74,Assumptions!E74)))</f>
        <v>11.495458790066603</v>
      </c>
      <c r="H193" s="77">
        <f ca="1">MAX(Assumptions!F75,MIN(Assumptions!G75,NORMINV(RAND(),Assumptions!D75,Assumptions!E75)))</f>
        <v>0.60351564768175092</v>
      </c>
      <c r="I193" s="97">
        <f ca="1">'Historical Financials'!F7*(1+C193)</f>
        <v>1196.9580996839618</v>
      </c>
      <c r="J193" s="97">
        <f t="shared" ca="1" si="37"/>
        <v>1380.7909525819596</v>
      </c>
      <c r="K193" s="97">
        <f t="shared" ca="1" si="38"/>
        <v>1592.8574736539226</v>
      </c>
      <c r="L193" s="97">
        <f t="shared" ca="1" si="39"/>
        <v>1837.4938846686543</v>
      </c>
      <c r="M193" s="97">
        <f t="shared" ca="1" si="40"/>
        <v>2119.7023789262662</v>
      </c>
      <c r="N193" s="54">
        <f>Assumptions!E59</f>
        <v>0.25</v>
      </c>
      <c r="O193" s="77">
        <f t="shared" ca="1" si="41"/>
        <v>0.26880940147773036</v>
      </c>
      <c r="P193" s="77">
        <f t="shared" ca="1" si="42"/>
        <v>0.28761880295546077</v>
      </c>
      <c r="Q193" s="77">
        <f t="shared" ca="1" si="43"/>
        <v>0.30642820443319119</v>
      </c>
      <c r="R193" s="77">
        <f t="shared" ca="1" si="44"/>
        <v>0.32523760591092155</v>
      </c>
      <c r="S193" s="97">
        <f t="shared" ca="1" si="45"/>
        <v>180.59573569467099</v>
      </c>
      <c r="T193" s="97">
        <f t="shared" ca="1" si="46"/>
        <v>224.00665522461858</v>
      </c>
      <c r="U193" s="97">
        <f t="shared" ca="1" si="47"/>
        <v>276.49209983264774</v>
      </c>
      <c r="V193" s="97">
        <f t="shared" ca="1" si="48"/>
        <v>339.81549145559842</v>
      </c>
      <c r="W193" s="97">
        <f t="shared" ca="1" si="49"/>
        <v>416.06786804396819</v>
      </c>
      <c r="X193" s="97">
        <f t="shared" ca="1" si="50"/>
        <v>1088.5598689367221</v>
      </c>
      <c r="Y193" s="97">
        <f t="shared" ca="1" si="51"/>
        <v>6625.4439617135022</v>
      </c>
      <c r="Z193" s="97">
        <f t="shared" ca="1" si="52"/>
        <v>7925.048918520245</v>
      </c>
      <c r="AA193" s="97">
        <f ca="1">Assumptions!D40*Y193+(1-Assumptions!D40)*Z193</f>
        <v>7210.2661922765365</v>
      </c>
      <c r="AB193" s="97">
        <f t="shared" ca="1" si="53"/>
        <v>4751.1279249100426</v>
      </c>
      <c r="AC193" s="97">
        <f t="shared" ca="1" si="54"/>
        <v>5839.6877938467642</v>
      </c>
      <c r="AD193" s="97">
        <f ca="1">AC193+Assumptions!D47-Assumptions!D48-Assumptions!D49</f>
        <v>6980.1877938467642</v>
      </c>
      <c r="AE193" s="73">
        <f ca="1">AD193/Assumptions!D46</f>
        <v>150.11156545907019</v>
      </c>
      <c r="AF193" s="77">
        <f ca="1">AE193/Assumptions!D45-1</f>
        <v>0.48920203828442665</v>
      </c>
    </row>
    <row r="194" spans="2:32" x14ac:dyDescent="0.2">
      <c r="B194" s="130">
        <v>183</v>
      </c>
      <c r="C194" s="77">
        <f ca="1">MAX(Assumptions!F70,MIN(Assumptions!G70,NORMINV(RAND(),Assumptions!D70,Assumptions!E70)))</f>
        <v>0.12274076597813446</v>
      </c>
      <c r="D194" s="77">
        <f ca="1">MAX(Assumptions!F71,MIN(Assumptions!G71,NORMINV(RAND(),Assumptions!D71,Assumptions!E71)))</f>
        <v>0.35899165059293348</v>
      </c>
      <c r="E194" s="77">
        <f ca="1">MAX(Assumptions!F72,MIN(Assumptions!G72,NORMINV(RAND(),Assumptions!D72,Assumptions!E72)))</f>
        <v>9.3259029467936225E-2</v>
      </c>
      <c r="F194" s="77">
        <f ca="1">MAX(Assumptions!F73,MIN(Assumptions!G73,NORMINV(RAND(),Assumptions!D73,Assumptions!E73)))</f>
        <v>3.9208942506160457E-2</v>
      </c>
      <c r="G194" s="101">
        <f ca="1">MAX(Assumptions!F74,MIN(Assumptions!G74,NORMINV(RAND(),Assumptions!D74,Assumptions!E74)))</f>
        <v>16.179360801389112</v>
      </c>
      <c r="H194" s="77">
        <f ca="1">MAX(Assumptions!F75,MIN(Assumptions!G75,NORMINV(RAND(),Assumptions!D75,Assumptions!E75)))</f>
        <v>0.72710511211299333</v>
      </c>
      <c r="I194" s="97">
        <f ca="1">'Historical Financials'!F7*(1+C194)</f>
        <v>1164.9558187789123</v>
      </c>
      <c r="J194" s="97">
        <f t="shared" ca="1" si="37"/>
        <v>1307.943388306521</v>
      </c>
      <c r="K194" s="97">
        <f t="shared" ca="1" si="38"/>
        <v>1468.4813616433</v>
      </c>
      <c r="L194" s="97">
        <f t="shared" ca="1" si="39"/>
        <v>1648.7238887960127</v>
      </c>
      <c r="M194" s="97">
        <f t="shared" ca="1" si="40"/>
        <v>1851.0895217932841</v>
      </c>
      <c r="N194" s="54">
        <f>Assumptions!E59</f>
        <v>0.25</v>
      </c>
      <c r="O194" s="77">
        <f t="shared" ca="1" si="41"/>
        <v>0.27724791264823334</v>
      </c>
      <c r="P194" s="77">
        <f t="shared" ca="1" si="42"/>
        <v>0.30449582529646674</v>
      </c>
      <c r="Q194" s="77">
        <f t="shared" ca="1" si="43"/>
        <v>0.33174373794470013</v>
      </c>
      <c r="R194" s="77">
        <f t="shared" ca="1" si="44"/>
        <v>0.35899165059293348</v>
      </c>
      <c r="S194" s="97">
        <f t="shared" ca="1" si="45"/>
        <v>211.76133280498124</v>
      </c>
      <c r="T194" s="97">
        <f t="shared" ca="1" si="46"/>
        <v>263.66618172954441</v>
      </c>
      <c r="U194" s="97">
        <f t="shared" ca="1" si="47"/>
        <v>325.12246540174431</v>
      </c>
      <c r="V194" s="97">
        <f t="shared" ca="1" si="48"/>
        <v>397.69292276198155</v>
      </c>
      <c r="W194" s="97">
        <f t="shared" ca="1" si="49"/>
        <v>483.18002111160251</v>
      </c>
      <c r="X194" s="97">
        <f t="shared" ca="1" si="50"/>
        <v>1250.8866266453208</v>
      </c>
      <c r="Y194" s="97">
        <f t="shared" ca="1" si="51"/>
        <v>9289.9942813153211</v>
      </c>
      <c r="Z194" s="97">
        <f t="shared" ca="1" si="52"/>
        <v>10751.600784196613</v>
      </c>
      <c r="AA194" s="97">
        <f ca="1">Assumptions!D40*Y194+(1-Assumptions!D40)*Z194</f>
        <v>9947.7172076119023</v>
      </c>
      <c r="AB194" s="97">
        <f t="shared" ca="1" si="53"/>
        <v>6369.5399501380034</v>
      </c>
      <c r="AC194" s="97">
        <f t="shared" ca="1" si="54"/>
        <v>7620.426576783324</v>
      </c>
      <c r="AD194" s="97">
        <f ca="1">AC194+Assumptions!D47-Assumptions!D48-Assumptions!D49</f>
        <v>8760.926576783324</v>
      </c>
      <c r="AE194" s="73">
        <f ca="1">AD194/Assumptions!D46</f>
        <v>188.40702315663063</v>
      </c>
      <c r="AF194" s="77">
        <f ca="1">AE194/Assumptions!D45-1</f>
        <v>0.86911729322054199</v>
      </c>
    </row>
    <row r="195" spans="2:32" x14ac:dyDescent="0.2">
      <c r="B195" s="130">
        <v>184</v>
      </c>
      <c r="C195" s="77">
        <f ca="1">MAX(Assumptions!F70,MIN(Assumptions!G70,NORMINV(RAND(),Assumptions!D70,Assumptions!E70)))</f>
        <v>0.12689370309120801</v>
      </c>
      <c r="D195" s="77">
        <f ca="1">MAX(Assumptions!F71,MIN(Assumptions!G71,NORMINV(RAND(),Assumptions!D71,Assumptions!E71)))</f>
        <v>0.3013683893383195</v>
      </c>
      <c r="E195" s="77">
        <f ca="1">MAX(Assumptions!F72,MIN(Assumptions!G72,NORMINV(RAND(),Assumptions!D72,Assumptions!E72)))</f>
        <v>6.8738735659489208E-2</v>
      </c>
      <c r="F195" s="77">
        <f ca="1">MAX(Assumptions!F73,MIN(Assumptions!G73,NORMINV(RAND(),Assumptions!D73,Assumptions!E73)))</f>
        <v>3.7756987300694912E-2</v>
      </c>
      <c r="G195" s="101">
        <f ca="1">MAX(Assumptions!F74,MIN(Assumptions!G74,NORMINV(RAND(),Assumptions!D74,Assumptions!E74)))</f>
        <v>14.545291418132432</v>
      </c>
      <c r="H195" s="77">
        <f ca="1">MAX(Assumptions!F75,MIN(Assumptions!G75,NORMINV(RAND(),Assumptions!D75,Assumptions!E75)))</f>
        <v>0.57931043504098145</v>
      </c>
      <c r="I195" s="97">
        <f ca="1">'Historical Financials'!F7*(1+C195)</f>
        <v>1169.2649063274373</v>
      </c>
      <c r="J195" s="97">
        <f t="shared" ca="1" si="37"/>
        <v>1317.6372601859202</v>
      </c>
      <c r="K195" s="97">
        <f t="shared" ca="1" si="38"/>
        <v>1484.8371314618653</v>
      </c>
      <c r="L195" s="97">
        <f t="shared" ca="1" si="39"/>
        <v>1673.2536135603882</v>
      </c>
      <c r="M195" s="97">
        <f t="shared" ca="1" si="40"/>
        <v>1885.5789607958111</v>
      </c>
      <c r="N195" s="54">
        <f>Assumptions!E59</f>
        <v>0.25</v>
      </c>
      <c r="O195" s="77">
        <f t="shared" ca="1" si="41"/>
        <v>0.26284209733457986</v>
      </c>
      <c r="P195" s="77">
        <f t="shared" ca="1" si="42"/>
        <v>0.27568419466915972</v>
      </c>
      <c r="Q195" s="77">
        <f t="shared" ca="1" si="43"/>
        <v>0.28852629200373964</v>
      </c>
      <c r="R195" s="77">
        <f t="shared" ca="1" si="44"/>
        <v>0.3013683893383195</v>
      </c>
      <c r="S195" s="97">
        <f t="shared" ca="1" si="45"/>
        <v>169.34184039067503</v>
      </c>
      <c r="T195" s="97">
        <f t="shared" ca="1" si="46"/>
        <v>200.63289637089792</v>
      </c>
      <c r="U195" s="97">
        <f t="shared" ca="1" si="47"/>
        <v>237.13848395858744</v>
      </c>
      <c r="V195" s="97">
        <f t="shared" ca="1" si="48"/>
        <v>279.67813664959613</v>
      </c>
      <c r="W195" s="97">
        <f t="shared" ca="1" si="49"/>
        <v>329.19541077005454</v>
      </c>
      <c r="X195" s="97">
        <f t="shared" ca="1" si="50"/>
        <v>978.84048916265738</v>
      </c>
      <c r="Y195" s="97">
        <f t="shared" ca="1" si="51"/>
        <v>11026.648133528426</v>
      </c>
      <c r="Z195" s="97">
        <f t="shared" ca="1" si="52"/>
        <v>8265.4184933221968</v>
      </c>
      <c r="AA195" s="97">
        <f ca="1">Assumptions!D40*Y195+(1-Assumptions!D40)*Z195</f>
        <v>9784.0947954356234</v>
      </c>
      <c r="AB195" s="97">
        <f t="shared" ca="1" si="53"/>
        <v>7017.1845740344143</v>
      </c>
      <c r="AC195" s="97">
        <f t="shared" ca="1" si="54"/>
        <v>7996.0250631970721</v>
      </c>
      <c r="AD195" s="97">
        <f ca="1">AC195+Assumptions!D47-Assumptions!D48-Assumptions!D49</f>
        <v>9136.5250631970721</v>
      </c>
      <c r="AE195" s="73">
        <f ca="1">AD195/Assumptions!D46</f>
        <v>196.48440996122736</v>
      </c>
      <c r="AF195" s="77">
        <f ca="1">AE195/Assumptions!D45-1</f>
        <v>0.94925009882170008</v>
      </c>
    </row>
    <row r="196" spans="2:32" x14ac:dyDescent="0.2">
      <c r="B196" s="130">
        <v>185</v>
      </c>
      <c r="C196" s="77">
        <f ca="1">MAX(Assumptions!F70,MIN(Assumptions!G70,NORMINV(RAND(),Assumptions!D70,Assumptions!E70)))</f>
        <v>0.14261985640422831</v>
      </c>
      <c r="D196" s="77">
        <f ca="1">MAX(Assumptions!F71,MIN(Assumptions!G71,NORMINV(RAND(),Assumptions!D71,Assumptions!E71)))</f>
        <v>0.28763433116687803</v>
      </c>
      <c r="E196" s="77">
        <f ca="1">MAX(Assumptions!F72,MIN(Assumptions!G72,NORMINV(RAND(),Assumptions!D72,Assumptions!E72)))</f>
        <v>6.3921323855638423E-2</v>
      </c>
      <c r="F196" s="77">
        <f ca="1">MAX(Assumptions!F73,MIN(Assumptions!G73,NORMINV(RAND(),Assumptions!D73,Assumptions!E73)))</f>
        <v>2.9115824135061592E-2</v>
      </c>
      <c r="G196" s="101">
        <f ca="1">MAX(Assumptions!F74,MIN(Assumptions!G74,NORMINV(RAND(),Assumptions!D74,Assumptions!E74)))</f>
        <v>12.692019284255011</v>
      </c>
      <c r="H196" s="77">
        <f ca="1">MAX(Assumptions!F75,MIN(Assumptions!G75,NORMINV(RAND(),Assumptions!D75,Assumptions!E75)))</f>
        <v>0.63353865201986337</v>
      </c>
      <c r="I196" s="97">
        <f ca="1">'Historical Financials'!F7*(1+C196)</f>
        <v>1185.5823630050272</v>
      </c>
      <c r="J196" s="97">
        <f t="shared" ca="1" si="37"/>
        <v>1354.6699493721899</v>
      </c>
      <c r="K196" s="97">
        <f t="shared" ca="1" si="38"/>
        <v>1547.8727830267746</v>
      </c>
      <c r="L196" s="97">
        <f t="shared" ca="1" si="39"/>
        <v>1768.6301770740663</v>
      </c>
      <c r="M196" s="97">
        <f t="shared" ca="1" si="40"/>
        <v>2020.8719589605544</v>
      </c>
      <c r="N196" s="54">
        <f>Assumptions!E59</f>
        <v>0.25</v>
      </c>
      <c r="O196" s="77">
        <f t="shared" ca="1" si="41"/>
        <v>0.25940858279171952</v>
      </c>
      <c r="P196" s="77">
        <f t="shared" ca="1" si="42"/>
        <v>0.26881716558343904</v>
      </c>
      <c r="Q196" s="77">
        <f t="shared" ca="1" si="43"/>
        <v>0.27822574837515851</v>
      </c>
      <c r="R196" s="77">
        <f t="shared" ca="1" si="44"/>
        <v>0.28763433116687803</v>
      </c>
      <c r="S196" s="97">
        <f t="shared" ca="1" si="45"/>
        <v>187.77806302918231</v>
      </c>
      <c r="T196" s="97">
        <f t="shared" ca="1" si="46"/>
        <v>222.63372574553645</v>
      </c>
      <c r="U196" s="97">
        <f t="shared" ca="1" si="47"/>
        <v>263.61212236995209</v>
      </c>
      <c r="V196" s="97">
        <f t="shared" ca="1" si="48"/>
        <v>311.7507208250081</v>
      </c>
      <c r="W196" s="97">
        <f t="shared" ca="1" si="49"/>
        <v>368.25837708526302</v>
      </c>
      <c r="X196" s="97">
        <f t="shared" ca="1" si="50"/>
        <v>1105.5423622167932</v>
      </c>
      <c r="Y196" s="97">
        <f t="shared" ca="1" si="51"/>
        <v>10888.524120361628</v>
      </c>
      <c r="Z196" s="97">
        <f t="shared" ca="1" si="52"/>
        <v>7377.5173916430122</v>
      </c>
      <c r="AA196" s="97">
        <f ca="1">Assumptions!D40*Y196+(1-Assumptions!D40)*Z196</f>
        <v>9308.5710924382511</v>
      </c>
      <c r="AB196" s="97">
        <f t="shared" ca="1" si="53"/>
        <v>6828.6594215803707</v>
      </c>
      <c r="AC196" s="97">
        <f t="shared" ca="1" si="54"/>
        <v>7934.2017837971634</v>
      </c>
      <c r="AD196" s="97">
        <f ca="1">AC196+Assumptions!D47-Assumptions!D48-Assumptions!D49</f>
        <v>9074.7017837971634</v>
      </c>
      <c r="AE196" s="73">
        <f ca="1">AD196/Assumptions!D46</f>
        <v>195.15487707090674</v>
      </c>
      <c r="AF196" s="77">
        <f ca="1">AE196/Assumptions!D45-1</f>
        <v>0.93606028840185251</v>
      </c>
    </row>
    <row r="197" spans="2:32" x14ac:dyDescent="0.2">
      <c r="B197" s="130">
        <v>186</v>
      </c>
      <c r="C197" s="77">
        <f ca="1">MAX(Assumptions!F70,MIN(Assumptions!G70,NORMINV(RAND(),Assumptions!D70,Assumptions!E70)))</f>
        <v>0.16674673818004787</v>
      </c>
      <c r="D197" s="77">
        <f ca="1">MAX(Assumptions!F71,MIN(Assumptions!G71,NORMINV(RAND(),Assumptions!D71,Assumptions!E71)))</f>
        <v>0.27191271331545658</v>
      </c>
      <c r="E197" s="77">
        <f ca="1">MAX(Assumptions!F72,MIN(Assumptions!G72,NORMINV(RAND(),Assumptions!D72,Assumptions!E72)))</f>
        <v>9.8896721863478462E-2</v>
      </c>
      <c r="F197" s="77">
        <f ca="1">MAX(Assumptions!F73,MIN(Assumptions!G73,NORMINV(RAND(),Assumptions!D73,Assumptions!E73)))</f>
        <v>3.2192727682121107E-2</v>
      </c>
      <c r="G197" s="101">
        <f ca="1">MAX(Assumptions!F74,MIN(Assumptions!G74,NORMINV(RAND(),Assumptions!D74,Assumptions!E74)))</f>
        <v>9.9861208138832911</v>
      </c>
      <c r="H197" s="77">
        <f ca="1">MAX(Assumptions!F75,MIN(Assumptions!G75,NORMINV(RAND(),Assumptions!D75,Assumptions!E75)))</f>
        <v>0.56731480176451443</v>
      </c>
      <c r="I197" s="97">
        <f ca="1">'Historical Financials'!F7*(1+C197)</f>
        <v>1210.6164155356175</v>
      </c>
      <c r="J197" s="97">
        <f t="shared" ca="1" si="37"/>
        <v>1412.4827540134031</v>
      </c>
      <c r="K197" s="97">
        <f t="shared" ca="1" si="38"/>
        <v>1648.0096459807089</v>
      </c>
      <c r="L197" s="97">
        <f t="shared" ca="1" si="39"/>
        <v>1922.8098789372475</v>
      </c>
      <c r="M197" s="97">
        <f t="shared" ca="1" si="40"/>
        <v>2243.4321543904061</v>
      </c>
      <c r="N197" s="54">
        <f>Assumptions!E59</f>
        <v>0.25</v>
      </c>
      <c r="O197" s="77">
        <f t="shared" ca="1" si="41"/>
        <v>0.25547817832886416</v>
      </c>
      <c r="P197" s="77">
        <f t="shared" ca="1" si="42"/>
        <v>0.26095635665772832</v>
      </c>
      <c r="Q197" s="77">
        <f t="shared" ca="1" si="43"/>
        <v>0.26643453498659242</v>
      </c>
      <c r="R197" s="77">
        <f t="shared" ca="1" si="44"/>
        <v>0.27191271331545658</v>
      </c>
      <c r="S197" s="97">
        <f t="shared" ca="1" si="45"/>
        <v>171.70015294811398</v>
      </c>
      <c r="T197" s="97">
        <f t="shared" ca="1" si="46"/>
        <v>204.72038025865604</v>
      </c>
      <c r="U197" s="97">
        <f t="shared" ca="1" si="47"/>
        <v>243.97860540764361</v>
      </c>
      <c r="V197" s="97">
        <f t="shared" ca="1" si="48"/>
        <v>290.63704990511093</v>
      </c>
      <c r="W197" s="97">
        <f t="shared" ca="1" si="49"/>
        <v>346.07208429973565</v>
      </c>
      <c r="X197" s="97">
        <f t="shared" ca="1" si="50"/>
        <v>924.90728274168021</v>
      </c>
      <c r="Y197" s="97">
        <f t="shared" ca="1" si="51"/>
        <v>5355.1978866029604</v>
      </c>
      <c r="Z197" s="97">
        <f t="shared" ca="1" si="52"/>
        <v>6091.7106928651465</v>
      </c>
      <c r="AA197" s="97">
        <f ca="1">Assumptions!D40*Y197+(1-Assumptions!D40)*Z197</f>
        <v>5686.6286494209435</v>
      </c>
      <c r="AB197" s="97">
        <f t="shared" ca="1" si="53"/>
        <v>3548.7097483263929</v>
      </c>
      <c r="AC197" s="97">
        <f t="shared" ca="1" si="54"/>
        <v>4473.6170310680727</v>
      </c>
      <c r="AD197" s="97">
        <f ca="1">AC197+Assumptions!D47-Assumptions!D48-Assumptions!D49</f>
        <v>5614.1170310680727</v>
      </c>
      <c r="AE197" s="73">
        <f ca="1">AD197/Assumptions!D46</f>
        <v>120.73369959286178</v>
      </c>
      <c r="AF197" s="77">
        <f ca="1">AE197/Assumptions!D45-1</f>
        <v>0.19775495627839068</v>
      </c>
    </row>
    <row r="198" spans="2:32" x14ac:dyDescent="0.2">
      <c r="B198" s="130">
        <v>187</v>
      </c>
      <c r="C198" s="77">
        <f ca="1">MAX(Assumptions!F70,MIN(Assumptions!G70,NORMINV(RAND(),Assumptions!D70,Assumptions!E70)))</f>
        <v>0.15157827307067234</v>
      </c>
      <c r="D198" s="77">
        <f ca="1">MAX(Assumptions!F71,MIN(Assumptions!G71,NORMINV(RAND(),Assumptions!D71,Assumptions!E71)))</f>
        <v>0.25633822357909092</v>
      </c>
      <c r="E198" s="77">
        <f ca="1">MAX(Assumptions!F72,MIN(Assumptions!G72,NORMINV(RAND(),Assumptions!D72,Assumptions!E72)))</f>
        <v>0.10658313407576703</v>
      </c>
      <c r="F198" s="77">
        <f ca="1">MAX(Assumptions!F73,MIN(Assumptions!G73,NORMINV(RAND(),Assumptions!D73,Assumptions!E73)))</f>
        <v>3.8122955603338511E-2</v>
      </c>
      <c r="G198" s="101">
        <f ca="1">MAX(Assumptions!F74,MIN(Assumptions!G74,NORMINV(RAND(),Assumptions!D74,Assumptions!E74)))</f>
        <v>16.181250280611057</v>
      </c>
      <c r="H198" s="77">
        <f ca="1">MAX(Assumptions!F75,MIN(Assumptions!G75,NORMINV(RAND(),Assumptions!D75,Assumptions!E75)))</f>
        <v>0.66655732365385356</v>
      </c>
      <c r="I198" s="97">
        <f ca="1">'Historical Financials'!F7*(1+C198)</f>
        <v>1194.8776161381295</v>
      </c>
      <c r="J198" s="97">
        <f t="shared" ca="1" si="37"/>
        <v>1375.9951017231488</v>
      </c>
      <c r="K198" s="97">
        <f t="shared" ca="1" si="38"/>
        <v>1584.5660629960478</v>
      </c>
      <c r="L198" s="97">
        <f t="shared" ca="1" si="39"/>
        <v>1824.7518503913827</v>
      </c>
      <c r="M198" s="97">
        <f t="shared" ca="1" si="40"/>
        <v>2101.3445846562222</v>
      </c>
      <c r="N198" s="54">
        <f>Assumptions!E59</f>
        <v>0.25</v>
      </c>
      <c r="O198" s="77">
        <f t="shared" ca="1" si="41"/>
        <v>0.25158455589477274</v>
      </c>
      <c r="P198" s="77">
        <f t="shared" ca="1" si="42"/>
        <v>0.25316911178954549</v>
      </c>
      <c r="Q198" s="77">
        <f t="shared" ca="1" si="43"/>
        <v>0.25475366768431817</v>
      </c>
      <c r="R198" s="77">
        <f t="shared" ca="1" si="44"/>
        <v>0.25633822357909092</v>
      </c>
      <c r="S198" s="97">
        <f t="shared" ca="1" si="45"/>
        <v>199.11360647673206</v>
      </c>
      <c r="T198" s="97">
        <f t="shared" ca="1" si="46"/>
        <v>230.74822545268745</v>
      </c>
      <c r="U198" s="97">
        <f t="shared" ca="1" si="47"/>
        <v>267.39825743601375</v>
      </c>
      <c r="V198" s="97">
        <f t="shared" ca="1" si="48"/>
        <v>309.85732156424541</v>
      </c>
      <c r="W198" s="97">
        <f t="shared" ca="1" si="49"/>
        <v>359.04439381842946</v>
      </c>
      <c r="X198" s="97">
        <f t="shared" ca="1" si="50"/>
        <v>988.74104499074622</v>
      </c>
      <c r="Y198" s="97">
        <f t="shared" ca="1" si="51"/>
        <v>5444.5114754369251</v>
      </c>
      <c r="Z198" s="97">
        <f t="shared" ca="1" si="52"/>
        <v>8716.1103659905748</v>
      </c>
      <c r="AA198" s="97">
        <f ca="1">Assumptions!D40*Y198+(1-Assumptions!D40)*Z198</f>
        <v>6916.730976186067</v>
      </c>
      <c r="AB198" s="97">
        <f t="shared" ca="1" si="53"/>
        <v>4168.5081122661277</v>
      </c>
      <c r="AC198" s="97">
        <f t="shared" ca="1" si="54"/>
        <v>5157.2491572568742</v>
      </c>
      <c r="AD198" s="97">
        <f ca="1">AC198+Assumptions!D47-Assumptions!D48-Assumptions!D49</f>
        <v>6297.7491572568742</v>
      </c>
      <c r="AE198" s="73">
        <f ca="1">AD198/Assumptions!D46</f>
        <v>135.43546574745966</v>
      </c>
      <c r="AF198" s="77">
        <f ca="1">AE198/Assumptions!D45-1</f>
        <v>0.34360581098670306</v>
      </c>
    </row>
    <row r="199" spans="2:32" x14ac:dyDescent="0.2">
      <c r="B199" s="130">
        <v>188</v>
      </c>
      <c r="C199" s="77">
        <f ca="1">MAX(Assumptions!F70,MIN(Assumptions!G70,NORMINV(RAND(),Assumptions!D70,Assumptions!E70)))</f>
        <v>0.12644528184826306</v>
      </c>
      <c r="D199" s="77">
        <f ca="1">MAX(Assumptions!F71,MIN(Assumptions!G71,NORMINV(RAND(),Assumptions!D71,Assumptions!E71)))</f>
        <v>0.25144472414376789</v>
      </c>
      <c r="E199" s="77">
        <f ca="1">MAX(Assumptions!F72,MIN(Assumptions!G72,NORMINV(RAND(),Assumptions!D72,Assumptions!E72)))</f>
        <v>7.5149954666939175E-2</v>
      </c>
      <c r="F199" s="77">
        <f ca="1">MAX(Assumptions!F73,MIN(Assumptions!G73,NORMINV(RAND(),Assumptions!D73,Assumptions!E73)))</f>
        <v>3.725607946437897E-2</v>
      </c>
      <c r="G199" s="101">
        <f ca="1">MAX(Assumptions!F74,MIN(Assumptions!G74,NORMINV(RAND(),Assumptions!D74,Assumptions!E74)))</f>
        <v>13.268374826301681</v>
      </c>
      <c r="H199" s="77">
        <f ca="1">MAX(Assumptions!F75,MIN(Assumptions!G75,NORMINV(RAND(),Assumptions!D75,Assumptions!E75)))</f>
        <v>0.56948267778042105</v>
      </c>
      <c r="I199" s="97">
        <f ca="1">'Historical Financials'!F7*(1+C199)</f>
        <v>1168.7996244457577</v>
      </c>
      <c r="J199" s="97">
        <f t="shared" ca="1" si="37"/>
        <v>1316.5888223829456</v>
      </c>
      <c r="K199" s="97">
        <f t="shared" ca="1" si="38"/>
        <v>1483.0652671074299</v>
      </c>
      <c r="L199" s="97">
        <f t="shared" ca="1" si="39"/>
        <v>1670.5918728061986</v>
      </c>
      <c r="M199" s="97">
        <f t="shared" ca="1" si="40"/>
        <v>1881.8303330165961</v>
      </c>
      <c r="N199" s="54">
        <f>Assumptions!E59</f>
        <v>0.25</v>
      </c>
      <c r="O199" s="77">
        <f t="shared" ca="1" si="41"/>
        <v>0.25036118103594196</v>
      </c>
      <c r="P199" s="77">
        <f t="shared" ca="1" si="42"/>
        <v>0.25072236207188392</v>
      </c>
      <c r="Q199" s="77">
        <f t="shared" ca="1" si="43"/>
        <v>0.25108354310782593</v>
      </c>
      <c r="R199" s="77">
        <f t="shared" ca="1" si="44"/>
        <v>0.25144472414376789</v>
      </c>
      <c r="S199" s="97">
        <f t="shared" ca="1" si="45"/>
        <v>166.40278497953014</v>
      </c>
      <c r="T199" s="97">
        <f t="shared" ca="1" si="46"/>
        <v>187.71443636738715</v>
      </c>
      <c r="U199" s="97">
        <f t="shared" ca="1" si="47"/>
        <v>211.75508745282983</v>
      </c>
      <c r="V199" s="97">
        <f t="shared" ca="1" si="48"/>
        <v>238.87413710242447</v>
      </c>
      <c r="W199" s="97">
        <f t="shared" ca="1" si="49"/>
        <v>269.46571149490882</v>
      </c>
      <c r="X199" s="97">
        <f t="shared" ca="1" si="50"/>
        <v>853.88211969698114</v>
      </c>
      <c r="Y199" s="97">
        <f t="shared" ca="1" si="51"/>
        <v>7375.9927154772631</v>
      </c>
      <c r="Z199" s="97">
        <f t="shared" ca="1" si="52"/>
        <v>6278.2806263496186</v>
      </c>
      <c r="AA199" s="97">
        <f ca="1">Assumptions!D40*Y199+(1-Assumptions!D40)*Z199</f>
        <v>6882.0222753698235</v>
      </c>
      <c r="AB199" s="97">
        <f t="shared" ca="1" si="53"/>
        <v>4790.3899692041196</v>
      </c>
      <c r="AC199" s="97">
        <f t="shared" ca="1" si="54"/>
        <v>5644.2720889011007</v>
      </c>
      <c r="AD199" s="97">
        <f ca="1">AC199+Assumptions!D47-Assumptions!D48-Assumptions!D49</f>
        <v>6784.7720889011007</v>
      </c>
      <c r="AE199" s="73">
        <f ca="1">AD199/Assumptions!D46</f>
        <v>145.90907718066885</v>
      </c>
      <c r="AF199" s="77">
        <f ca="1">AE199/Assumptions!D45-1</f>
        <v>0.44751068631615931</v>
      </c>
    </row>
    <row r="200" spans="2:32" x14ac:dyDescent="0.2">
      <c r="B200" s="130">
        <v>189</v>
      </c>
      <c r="C200" s="77">
        <f ca="1">MAX(Assumptions!F70,MIN(Assumptions!G70,NORMINV(RAND(),Assumptions!D70,Assumptions!E70)))</f>
        <v>0.12026712082013695</v>
      </c>
      <c r="D200" s="77">
        <f ca="1">MAX(Assumptions!F71,MIN(Assumptions!G71,NORMINV(RAND(),Assumptions!D71,Assumptions!E71)))</f>
        <v>0.24075890839470454</v>
      </c>
      <c r="E200" s="77">
        <f ca="1">MAX(Assumptions!F72,MIN(Assumptions!G72,NORMINV(RAND(),Assumptions!D72,Assumptions!E72)))</f>
        <v>9.1165414861309288E-2</v>
      </c>
      <c r="F200" s="77">
        <f ca="1">MAX(Assumptions!F73,MIN(Assumptions!G73,NORMINV(RAND(),Assumptions!D73,Assumptions!E73)))</f>
        <v>3.2751885664490082E-2</v>
      </c>
      <c r="G200" s="101">
        <f ca="1">MAX(Assumptions!F74,MIN(Assumptions!G74,NORMINV(RAND(),Assumptions!D74,Assumptions!E74)))</f>
        <v>14.385022443563097</v>
      </c>
      <c r="H200" s="77">
        <f ca="1">MAX(Assumptions!F75,MIN(Assumptions!G75,NORMINV(RAND(),Assumptions!D75,Assumptions!E75)))</f>
        <v>0.58684149239130123</v>
      </c>
      <c r="I200" s="97">
        <f ca="1">'Historical Financials'!F7*(1+C200)</f>
        <v>1162.389164562974</v>
      </c>
      <c r="J200" s="97">
        <f t="shared" ca="1" si="37"/>
        <v>1302.1863626574873</v>
      </c>
      <c r="K200" s="97">
        <f t="shared" ca="1" si="38"/>
        <v>1458.7965672655498</v>
      </c>
      <c r="L200" s="97">
        <f t="shared" ca="1" si="39"/>
        <v>1634.2418302728768</v>
      </c>
      <c r="M200" s="97">
        <f t="shared" ca="1" si="40"/>
        <v>1830.7873899236265</v>
      </c>
      <c r="N200" s="54">
        <f>Assumptions!E59</f>
        <v>0.25</v>
      </c>
      <c r="O200" s="77">
        <f t="shared" ca="1" si="41"/>
        <v>0.24768972709867615</v>
      </c>
      <c r="P200" s="77">
        <f t="shared" ca="1" si="42"/>
        <v>0.24537945419735227</v>
      </c>
      <c r="Q200" s="77">
        <f t="shared" ca="1" si="43"/>
        <v>0.24306918129602839</v>
      </c>
      <c r="R200" s="77">
        <f t="shared" ca="1" si="44"/>
        <v>0.24075890839470454</v>
      </c>
      <c r="S200" s="97">
        <f t="shared" ca="1" si="45"/>
        <v>170.53454801790338</v>
      </c>
      <c r="T200" s="97">
        <f t="shared" ca="1" si="46"/>
        <v>189.27878972018678</v>
      </c>
      <c r="U200" s="97">
        <f t="shared" ca="1" si="47"/>
        <v>210.06502092695186</v>
      </c>
      <c r="V200" s="97">
        <f t="shared" ca="1" si="48"/>
        <v>233.11328994258395</v>
      </c>
      <c r="W200" s="97">
        <f t="shared" ca="1" si="49"/>
        <v>258.66703851902139</v>
      </c>
      <c r="X200" s="97">
        <f t="shared" ca="1" si="50"/>
        <v>808.60711922301539</v>
      </c>
      <c r="Y200" s="97">
        <f t="shared" ca="1" si="51"/>
        <v>4573.2362941069341</v>
      </c>
      <c r="Z200" s="97">
        <f t="shared" ca="1" si="52"/>
        <v>6340.6067954462833</v>
      </c>
      <c r="AA200" s="97">
        <f ca="1">Assumptions!D40*Y200+(1-Assumptions!D40)*Z200</f>
        <v>5368.5530197096414</v>
      </c>
      <c r="AB200" s="97">
        <f t="shared" ca="1" si="53"/>
        <v>3470.5977829115545</v>
      </c>
      <c r="AC200" s="97">
        <f t="shared" ca="1" si="54"/>
        <v>4279.2049021345701</v>
      </c>
      <c r="AD200" s="97">
        <f ca="1">AC200+Assumptions!D47-Assumptions!D48-Assumptions!D49</f>
        <v>5419.7049021345701</v>
      </c>
      <c r="AE200" s="73">
        <f ca="1">AD200/Assumptions!D46</f>
        <v>116.55279359429183</v>
      </c>
      <c r="AF200" s="77">
        <f ca="1">AE200/Assumptions!D45-1</f>
        <v>0.15627771422908565</v>
      </c>
    </row>
    <row r="201" spans="2:32" x14ac:dyDescent="0.2">
      <c r="B201" s="130">
        <v>190</v>
      </c>
      <c r="C201" s="77">
        <f ca="1">MAX(Assumptions!F70,MIN(Assumptions!G70,NORMINV(RAND(),Assumptions!D70,Assumptions!E70)))</f>
        <v>0.1398657028889877</v>
      </c>
      <c r="D201" s="77">
        <f ca="1">MAX(Assumptions!F71,MIN(Assumptions!G71,NORMINV(RAND(),Assumptions!D71,Assumptions!E71)))</f>
        <v>0.28975941364704172</v>
      </c>
      <c r="E201" s="77">
        <f ca="1">MAX(Assumptions!F72,MIN(Assumptions!G72,NORMINV(RAND(),Assumptions!D72,Assumptions!E72)))</f>
        <v>9.4134597255326247E-2</v>
      </c>
      <c r="F201" s="77">
        <f ca="1">MAX(Assumptions!F73,MIN(Assumptions!G73,NORMINV(RAND(),Assumptions!D73,Assumptions!E73)))</f>
        <v>3.4881220458553727E-2</v>
      </c>
      <c r="G201" s="101">
        <f ca="1">MAX(Assumptions!F74,MIN(Assumptions!G74,NORMINV(RAND(),Assumptions!D74,Assumptions!E74)))</f>
        <v>17.672047022747915</v>
      </c>
      <c r="H201" s="77">
        <f ca="1">MAX(Assumptions!F75,MIN(Assumptions!G75,NORMINV(RAND(),Assumptions!D75,Assumptions!E75)))</f>
        <v>0.51484055629416126</v>
      </c>
      <c r="I201" s="97">
        <f ca="1">'Historical Financials'!F7*(1+C201)</f>
        <v>1182.7246533176137</v>
      </c>
      <c r="J201" s="97">
        <f t="shared" ca="1" si="37"/>
        <v>1348.1472682780161</v>
      </c>
      <c r="K201" s="97">
        <f t="shared" ca="1" si="38"/>
        <v>1536.7068335535896</v>
      </c>
      <c r="L201" s="97">
        <f t="shared" ca="1" si="39"/>
        <v>1751.6394149628732</v>
      </c>
      <c r="M201" s="97">
        <f t="shared" ca="1" si="40"/>
        <v>1996.6336929447109</v>
      </c>
      <c r="N201" s="54">
        <f>Assumptions!E59</f>
        <v>0.25</v>
      </c>
      <c r="O201" s="77">
        <f t="shared" ca="1" si="41"/>
        <v>0.2599398534117604</v>
      </c>
      <c r="P201" s="77">
        <f t="shared" ca="1" si="42"/>
        <v>0.26987970682352086</v>
      </c>
      <c r="Q201" s="77">
        <f t="shared" ca="1" si="43"/>
        <v>0.27981956023528132</v>
      </c>
      <c r="R201" s="77">
        <f t="shared" ca="1" si="44"/>
        <v>0.28975941364704172</v>
      </c>
      <c r="S201" s="97">
        <f t="shared" ca="1" si="45"/>
        <v>152.2286546142148</v>
      </c>
      <c r="T201" s="97">
        <f t="shared" ca="1" si="46"/>
        <v>180.41928468987425</v>
      </c>
      <c r="U201" s="97">
        <f t="shared" ca="1" si="47"/>
        <v>213.51775925356156</v>
      </c>
      <c r="V201" s="97">
        <f t="shared" ca="1" si="48"/>
        <v>252.34547974298087</v>
      </c>
      <c r="W201" s="97">
        <f t="shared" ca="1" si="49"/>
        <v>297.85761008484559</v>
      </c>
      <c r="X201" s="97">
        <f t="shared" ca="1" si="50"/>
        <v>818.89202023136386</v>
      </c>
      <c r="Y201" s="97">
        <f t="shared" ca="1" si="51"/>
        <v>5202.1886972737557</v>
      </c>
      <c r="Z201" s="97">
        <f t="shared" ca="1" si="52"/>
        <v>10224.046313272933</v>
      </c>
      <c r="AA201" s="97">
        <f ca="1">Assumptions!D40*Y201+(1-Assumptions!D40)*Z201</f>
        <v>7462.0246244733853</v>
      </c>
      <c r="AB201" s="97">
        <f t="shared" ca="1" si="53"/>
        <v>4758.8599415856479</v>
      </c>
      <c r="AC201" s="97">
        <f t="shared" ca="1" si="54"/>
        <v>5577.7519618170118</v>
      </c>
      <c r="AD201" s="97">
        <f ca="1">AC201+Assumptions!D47-Assumptions!D48-Assumptions!D49</f>
        <v>6718.2519618170118</v>
      </c>
      <c r="AE201" s="73">
        <f ca="1">AD201/Assumptions!D46</f>
        <v>144.47853681326907</v>
      </c>
      <c r="AF201" s="77">
        <f ca="1">AE201/Assumptions!D45-1</f>
        <v>0.43331881759195512</v>
      </c>
    </row>
    <row r="202" spans="2:32" x14ac:dyDescent="0.2">
      <c r="B202" s="130">
        <v>191</v>
      </c>
      <c r="C202" s="77">
        <f ca="1">MAX(Assumptions!F70,MIN(Assumptions!G70,NORMINV(RAND(),Assumptions!D70,Assumptions!E70)))</f>
        <v>0.11780972933698067</v>
      </c>
      <c r="D202" s="77">
        <f ca="1">MAX(Assumptions!F71,MIN(Assumptions!G71,NORMINV(RAND(),Assumptions!D71,Assumptions!E71)))</f>
        <v>0.26132057261204955</v>
      </c>
      <c r="E202" s="77">
        <f ca="1">MAX(Assumptions!F72,MIN(Assumptions!G72,NORMINV(RAND(),Assumptions!D72,Assumptions!E72)))</f>
        <v>6.9451694610487308E-2</v>
      </c>
      <c r="F202" s="77">
        <f ca="1">MAX(Assumptions!F73,MIN(Assumptions!G73,NORMINV(RAND(),Assumptions!D73,Assumptions!E73)))</f>
        <v>3.52699450812766E-2</v>
      </c>
      <c r="G202" s="101">
        <f ca="1">MAX(Assumptions!F74,MIN(Assumptions!G74,NORMINV(RAND(),Assumptions!D74,Assumptions!E74)))</f>
        <v>17.594320965549137</v>
      </c>
      <c r="H202" s="77">
        <f ca="1">MAX(Assumptions!F75,MIN(Assumptions!G75,NORMINV(RAND(),Assumptions!D75,Assumptions!E75)))</f>
        <v>0.6363017280205141</v>
      </c>
      <c r="I202" s="97">
        <f ca="1">'Historical Financials'!F7*(1+C202)</f>
        <v>1159.8393751600511</v>
      </c>
      <c r="J202" s="97">
        <f t="shared" ca="1" si="37"/>
        <v>1296.4797380220296</v>
      </c>
      <c r="K202" s="97">
        <f t="shared" ca="1" si="38"/>
        <v>1449.2176650492845</v>
      </c>
      <c r="L202" s="97">
        <f t="shared" ca="1" si="39"/>
        <v>1619.9496059191117</v>
      </c>
      <c r="M202" s="97">
        <f t="shared" ca="1" si="40"/>
        <v>1810.7954305319906</v>
      </c>
      <c r="N202" s="54">
        <f>Assumptions!E59</f>
        <v>0.25</v>
      </c>
      <c r="O202" s="77">
        <f t="shared" ca="1" si="41"/>
        <v>0.25283014315301239</v>
      </c>
      <c r="P202" s="77">
        <f t="shared" ca="1" si="42"/>
        <v>0.25566028630602478</v>
      </c>
      <c r="Q202" s="77">
        <f t="shared" ca="1" si="43"/>
        <v>0.25849042945903716</v>
      </c>
      <c r="R202" s="77">
        <f t="shared" ca="1" si="44"/>
        <v>0.26132057261204955</v>
      </c>
      <c r="S202" s="97">
        <f t="shared" ca="1" si="45"/>
        <v>184.50194966014345</v>
      </c>
      <c r="T202" s="97">
        <f t="shared" ca="1" si="46"/>
        <v>208.5728075084977</v>
      </c>
      <c r="U202" s="97">
        <f t="shared" ca="1" si="47"/>
        <v>235.7545008790774</v>
      </c>
      <c r="V202" s="97">
        <f t="shared" ca="1" si="48"/>
        <v>266.44592053236448</v>
      </c>
      <c r="W202" s="97">
        <f t="shared" ca="1" si="49"/>
        <v>301.09676795603696</v>
      </c>
      <c r="X202" s="97">
        <f t="shared" ca="1" si="50"/>
        <v>966.54082718045572</v>
      </c>
      <c r="Y202" s="97">
        <f t="shared" ca="1" si="51"/>
        <v>9119.3820889598592</v>
      </c>
      <c r="Z202" s="97">
        <f t="shared" ca="1" si="52"/>
        <v>8325.5992303971743</v>
      </c>
      <c r="AA202" s="97">
        <f ca="1">Assumptions!D40*Y202+(1-Assumptions!D40)*Z202</f>
        <v>8762.1798026066499</v>
      </c>
      <c r="AB202" s="97">
        <f t="shared" ca="1" si="53"/>
        <v>6263.3444457308524</v>
      </c>
      <c r="AC202" s="97">
        <f t="shared" ca="1" si="54"/>
        <v>7229.8852729113078</v>
      </c>
      <c r="AD202" s="97">
        <f ca="1">AC202+Assumptions!D47-Assumptions!D48-Assumptions!D49</f>
        <v>8370.3852729113078</v>
      </c>
      <c r="AE202" s="73">
        <f ca="1">AD202/Assumptions!D46</f>
        <v>180.00828543895287</v>
      </c>
      <c r="AF202" s="77">
        <f ca="1">AE202/Assumptions!D45-1</f>
        <v>0.78579648252929446</v>
      </c>
    </row>
    <row r="203" spans="2:32" x14ac:dyDescent="0.2">
      <c r="B203" s="130">
        <v>192</v>
      </c>
      <c r="C203" s="77">
        <f ca="1">MAX(Assumptions!F70,MIN(Assumptions!G70,NORMINV(RAND(),Assumptions!D70,Assumptions!E70)))</f>
        <v>0.14090217941857761</v>
      </c>
      <c r="D203" s="77">
        <f ca="1">MAX(Assumptions!F71,MIN(Assumptions!G71,NORMINV(RAND(),Assumptions!D71,Assumptions!E71)))</f>
        <v>0.32106570636431359</v>
      </c>
      <c r="E203" s="77">
        <f ca="1">MAX(Assumptions!F72,MIN(Assumptions!G72,NORMINV(RAND(),Assumptions!D72,Assumptions!E72)))</f>
        <v>7.0623681163260205E-2</v>
      </c>
      <c r="F203" s="77">
        <f ca="1">MAX(Assumptions!F73,MIN(Assumptions!G73,NORMINV(RAND(),Assumptions!D73,Assumptions!E73)))</f>
        <v>3.8453920179354596E-2</v>
      </c>
      <c r="G203" s="101">
        <f ca="1">MAX(Assumptions!F74,MIN(Assumptions!G74,NORMINV(RAND(),Assumptions!D74,Assumptions!E74)))</f>
        <v>12.232852476443677</v>
      </c>
      <c r="H203" s="77">
        <f ca="1">MAX(Assumptions!F75,MIN(Assumptions!G75,NORMINV(RAND(),Assumptions!D75,Assumptions!E75)))</f>
        <v>0.69669126486811217</v>
      </c>
      <c r="I203" s="97">
        <f ca="1">'Historical Financials'!F7*(1+C203)</f>
        <v>1183.8001013647161</v>
      </c>
      <c r="J203" s="97">
        <f t="shared" ca="1" si="37"/>
        <v>1350.6001156429377</v>
      </c>
      <c r="K203" s="97">
        <f t="shared" ca="1" si="38"/>
        <v>1540.9026154600106</v>
      </c>
      <c r="L203" s="97">
        <f t="shared" ca="1" si="39"/>
        <v>1758.0191522501125</v>
      </c>
      <c r="M203" s="97">
        <f t="shared" ca="1" si="40"/>
        <v>2005.7278822617536</v>
      </c>
      <c r="N203" s="54">
        <f>Assumptions!E59</f>
        <v>0.25</v>
      </c>
      <c r="O203" s="77">
        <f t="shared" ca="1" si="41"/>
        <v>0.26776642659107841</v>
      </c>
      <c r="P203" s="77">
        <f t="shared" ca="1" si="42"/>
        <v>0.28553285318215682</v>
      </c>
      <c r="Q203" s="77">
        <f t="shared" ca="1" si="43"/>
        <v>0.30329927977323518</v>
      </c>
      <c r="R203" s="77">
        <f t="shared" ca="1" si="44"/>
        <v>0.32106570636431359</v>
      </c>
      <c r="S203" s="97">
        <f t="shared" ca="1" si="45"/>
        <v>206.18579749269585</v>
      </c>
      <c r="T203" s="97">
        <f t="shared" ca="1" si="46"/>
        <v>251.95516797329637</v>
      </c>
      <c r="U203" s="97">
        <f t="shared" ca="1" si="47"/>
        <v>306.52905246216108</v>
      </c>
      <c r="V203" s="97">
        <f t="shared" ca="1" si="48"/>
        <v>371.47992265834938</v>
      </c>
      <c r="W203" s="97">
        <f t="shared" ca="1" si="49"/>
        <v>448.64857988869227</v>
      </c>
      <c r="X203" s="97">
        <f t="shared" ca="1" si="50"/>
        <v>1263.8678847049698</v>
      </c>
      <c r="Y203" s="97">
        <f t="shared" ca="1" si="51"/>
        <v>14482.571903515262</v>
      </c>
      <c r="Z203" s="97">
        <f t="shared" ca="1" si="52"/>
        <v>7877.5953830615153</v>
      </c>
      <c r="AA203" s="97">
        <f ca="1">Assumptions!D40*Y203+(1-Assumptions!D40)*Z203</f>
        <v>11510.332469311075</v>
      </c>
      <c r="AB203" s="97">
        <f t="shared" ca="1" si="53"/>
        <v>8182.8321253661115</v>
      </c>
      <c r="AC203" s="97">
        <f t="shared" ca="1" si="54"/>
        <v>9446.7000100710811</v>
      </c>
      <c r="AD203" s="97">
        <f ca="1">AC203+Assumptions!D47-Assumptions!D48-Assumptions!D49</f>
        <v>10587.200010071081</v>
      </c>
      <c r="AE203" s="73">
        <f ca="1">AD203/Assumptions!D46</f>
        <v>227.68172064668991</v>
      </c>
      <c r="AF203" s="77">
        <f ca="1">AE203/Assumptions!D45-1</f>
        <v>1.2587472286377968</v>
      </c>
    </row>
    <row r="204" spans="2:32" x14ac:dyDescent="0.2">
      <c r="B204" s="130">
        <v>193</v>
      </c>
      <c r="C204" s="77">
        <f ca="1">MAX(Assumptions!F70,MIN(Assumptions!G70,NORMINV(RAND(),Assumptions!D70,Assumptions!E70)))</f>
        <v>0.16273253575908508</v>
      </c>
      <c r="D204" s="77">
        <f ca="1">MAX(Assumptions!F71,MIN(Assumptions!G71,NORMINV(RAND(),Assumptions!D71,Assumptions!E71)))</f>
        <v>0.2635764369654563</v>
      </c>
      <c r="E204" s="77">
        <f ca="1">MAX(Assumptions!F72,MIN(Assumptions!G72,NORMINV(RAND(),Assumptions!D72,Assumptions!E72)))</f>
        <v>0.12090107513753923</v>
      </c>
      <c r="F204" s="77">
        <f ca="1">MAX(Assumptions!F73,MIN(Assumptions!G73,NORMINV(RAND(),Assumptions!D73,Assumptions!E73)))</f>
        <v>3.7456874035988907E-2</v>
      </c>
      <c r="G204" s="101">
        <f ca="1">MAX(Assumptions!F74,MIN(Assumptions!G74,NORMINV(RAND(),Assumptions!D74,Assumptions!E74)))</f>
        <v>14.317517400973918</v>
      </c>
      <c r="H204" s="77">
        <f ca="1">MAX(Assumptions!F75,MIN(Assumptions!G75,NORMINV(RAND(),Assumptions!D75,Assumptions!E75)))</f>
        <v>0.49330680337960225</v>
      </c>
      <c r="I204" s="97">
        <f ca="1">'Historical Financials'!F7*(1+C204)</f>
        <v>1206.4512791036268</v>
      </c>
      <c r="J204" s="97">
        <f t="shared" ref="J204:J267" ca="1" si="55">I204*(1+C204)</f>
        <v>1402.7801550219517</v>
      </c>
      <c r="K204" s="97">
        <f t="shared" ref="K204:K267" ca="1" si="56">J204*(1+C204)</f>
        <v>1631.0581267611965</v>
      </c>
      <c r="L204" s="97">
        <f t="shared" ref="L204:L267" ca="1" si="57">K204*(1+C204)</f>
        <v>1896.4843516995095</v>
      </c>
      <c r="M204" s="97">
        <f t="shared" ref="M204:M267" ca="1" si="58">L204*(1+C204)</f>
        <v>2205.1040592789955</v>
      </c>
      <c r="N204" s="54">
        <f>Assumptions!E59</f>
        <v>0.25</v>
      </c>
      <c r="O204" s="77">
        <f t="shared" ref="O204:O267" ca="1" si="59">N204+(D204-N204)/4</f>
        <v>0.25339410924136407</v>
      </c>
      <c r="P204" s="77">
        <f t="shared" ref="P204:P267" ca="1" si="60">N204+2*(D204-N204)/4</f>
        <v>0.25678821848272815</v>
      </c>
      <c r="Q204" s="77">
        <f t="shared" ref="Q204:Q267" ca="1" si="61">N204+3*(D204-N204)/4</f>
        <v>0.26018232772409222</v>
      </c>
      <c r="R204" s="77">
        <f t="shared" ref="R204:R267" ca="1" si="62">D204</f>
        <v>0.2635764369654563</v>
      </c>
      <c r="S204" s="97">
        <f t="shared" ref="S204:S267" ca="1" si="63">I204*N204*H204</f>
        <v>148.78765598196063</v>
      </c>
      <c r="T204" s="97">
        <f t="shared" ref="T204:T267" ca="1" si="64">J204*O204*H204</f>
        <v>175.34897549872525</v>
      </c>
      <c r="U204" s="97">
        <f t="shared" ref="U204:U267" ca="1" si="65">K204*P204*H204</f>
        <v>206.61490018905903</v>
      </c>
      <c r="V204" s="97">
        <f t="shared" ref="V204:V267" ca="1" si="66">L204*Q204*H204</f>
        <v>243.41322108411208</v>
      </c>
      <c r="W204" s="97">
        <f t="shared" ref="W204:W267" ca="1" si="67">M204*R204*H204</f>
        <v>286.71655950102979</v>
      </c>
      <c r="X204" s="97">
        <f t="shared" ref="X204:X267" ca="1" si="68">S204/(1+E204)^1+T204/(1+E204)^2+U204/(1+E204)^3+V204/(1+E204)^4+W204/(1+E204)^5</f>
        <v>735.24630728567365</v>
      </c>
      <c r="Y204" s="97">
        <f t="shared" ref="Y204:Y267" ca="1" si="69">W204*(1+F204)/(E204-F204)</f>
        <v>3564.730222442809</v>
      </c>
      <c r="Z204" s="97">
        <f t="shared" ref="Z204:Z267" ca="1" si="70">M204*R204*G204</f>
        <v>8321.5339859087544</v>
      </c>
      <c r="AA204" s="97">
        <f ca="1">Assumptions!D40*Y204+(1-Assumptions!D40)*Z204</f>
        <v>5705.291916002484</v>
      </c>
      <c r="AB204" s="97">
        <f t="shared" ref="AB204:AB267" ca="1" si="71">AA204/(1+E204)^5</f>
        <v>3224.3445341458887</v>
      </c>
      <c r="AC204" s="97">
        <f t="shared" ref="AC204:AC267" ca="1" si="72">X204+AB204</f>
        <v>3959.5908414315622</v>
      </c>
      <c r="AD204" s="97">
        <f ca="1">AC204+Assumptions!D47-Assumptions!D48-Assumptions!D49</f>
        <v>5100.0908414315618</v>
      </c>
      <c r="AE204" s="73">
        <f ca="1">AD204/Assumptions!D46</f>
        <v>109.67937293401208</v>
      </c>
      <c r="AF204" s="77">
        <f ca="1">AE204/Assumptions!D45-1</f>
        <v>8.8089017202500841E-2</v>
      </c>
    </row>
    <row r="205" spans="2:32" x14ac:dyDescent="0.2">
      <c r="B205" s="130">
        <v>194</v>
      </c>
      <c r="C205" s="77">
        <f ca="1">MAX(Assumptions!F70,MIN(Assumptions!G70,NORMINV(RAND(),Assumptions!D70,Assumptions!E70)))</f>
        <v>0.13752555909627265</v>
      </c>
      <c r="D205" s="77">
        <f ca="1">MAX(Assumptions!F71,MIN(Assumptions!G71,NORMINV(RAND(),Assumptions!D71,Assumptions!E71)))</f>
        <v>0.28675184012929877</v>
      </c>
      <c r="E205" s="77">
        <f ca="1">MAX(Assumptions!F72,MIN(Assumptions!G72,NORMINV(RAND(),Assumptions!D72,Assumptions!E72)))</f>
        <v>8.9899586759828384E-2</v>
      </c>
      <c r="F205" s="77">
        <f ca="1">MAX(Assumptions!F73,MIN(Assumptions!G73,NORMINV(RAND(),Assumptions!D73,Assumptions!E73)))</f>
        <v>3.5688233432984579E-2</v>
      </c>
      <c r="G205" s="101">
        <f ca="1">MAX(Assumptions!F74,MIN(Assumptions!G74,NORMINV(RAND(),Assumptions!D74,Assumptions!E74)))</f>
        <v>14.658638358214471</v>
      </c>
      <c r="H205" s="77">
        <f ca="1">MAX(Assumptions!F75,MIN(Assumptions!G75,NORMINV(RAND(),Assumptions!D75,Assumptions!E75)))</f>
        <v>0.48263966132885716</v>
      </c>
      <c r="I205" s="97">
        <f ca="1">'Historical Financials'!F7*(1+C205)</f>
        <v>1180.2965201182924</v>
      </c>
      <c r="J205" s="97">
        <f t="shared" ca="1" si="55"/>
        <v>1342.6174589469456</v>
      </c>
      <c r="K205" s="97">
        <f t="shared" ca="1" si="56"/>
        <v>1527.2616756410414</v>
      </c>
      <c r="L205" s="97">
        <f t="shared" ca="1" si="57"/>
        <v>1737.299191469886</v>
      </c>
      <c r="M205" s="97">
        <f t="shared" ca="1" si="58"/>
        <v>1976.2222340942847</v>
      </c>
      <c r="N205" s="54">
        <f>Assumptions!E59</f>
        <v>0.25</v>
      </c>
      <c r="O205" s="77">
        <f t="shared" ca="1" si="59"/>
        <v>0.25918796003232469</v>
      </c>
      <c r="P205" s="77">
        <f t="shared" ca="1" si="60"/>
        <v>0.26837592006464939</v>
      </c>
      <c r="Q205" s="77">
        <f t="shared" ca="1" si="61"/>
        <v>0.27756388009697408</v>
      </c>
      <c r="R205" s="77">
        <f t="shared" ca="1" si="62"/>
        <v>0.28675184012929877</v>
      </c>
      <c r="S205" s="97">
        <f t="shared" ca="1" si="63"/>
        <v>142.41447818438033</v>
      </c>
      <c r="T205" s="97">
        <f t="shared" ca="1" si="64"/>
        <v>167.95391102405134</v>
      </c>
      <c r="U205" s="97">
        <f t="shared" ca="1" si="65"/>
        <v>197.82446860709553</v>
      </c>
      <c r="V205" s="97">
        <f t="shared" ca="1" si="66"/>
        <v>232.73439720807369</v>
      </c>
      <c r="W205" s="97">
        <f t="shared" ca="1" si="67"/>
        <v>273.50483125891213</v>
      </c>
      <c r="X205" s="97">
        <f t="shared" ca="1" si="68"/>
        <v>767.63298674622092</v>
      </c>
      <c r="Y205" s="97">
        <f t="shared" ca="1" si="69"/>
        <v>5225.2105534813263</v>
      </c>
      <c r="Z205" s="97">
        <f t="shared" ca="1" si="70"/>
        <v>8306.8357863716956</v>
      </c>
      <c r="AA205" s="97">
        <f ca="1">Assumptions!D40*Y205+(1-Assumptions!D40)*Z205</f>
        <v>6611.9419082819923</v>
      </c>
      <c r="AB205" s="97">
        <f t="shared" ca="1" si="71"/>
        <v>4299.2885061578363</v>
      </c>
      <c r="AC205" s="97">
        <f t="shared" ca="1" si="72"/>
        <v>5066.9214929040572</v>
      </c>
      <c r="AD205" s="97">
        <f ca="1">AC205+Assumptions!D47-Assumptions!D48-Assumptions!D49</f>
        <v>6207.4214929040572</v>
      </c>
      <c r="AE205" s="73">
        <f ca="1">AD205/Assumptions!D46</f>
        <v>133.49293533127005</v>
      </c>
      <c r="AF205" s="77">
        <f ca="1">AE205/Assumptions!D45-1</f>
        <v>0.32433467590545684</v>
      </c>
    </row>
    <row r="206" spans="2:32" x14ac:dyDescent="0.2">
      <c r="B206" s="130">
        <v>195</v>
      </c>
      <c r="C206" s="77">
        <f ca="1">MAX(Assumptions!F70,MIN(Assumptions!G70,NORMINV(RAND(),Assumptions!D70,Assumptions!E70)))</f>
        <v>9.4213394463725647E-2</v>
      </c>
      <c r="D206" s="77">
        <f ca="1">MAX(Assumptions!F71,MIN(Assumptions!G71,NORMINV(RAND(),Assumptions!D71,Assumptions!E71)))</f>
        <v>0.2584513927963844</v>
      </c>
      <c r="E206" s="77">
        <f ca="1">MAX(Assumptions!F72,MIN(Assumptions!G72,NORMINV(RAND(),Assumptions!D72,Assumptions!E72)))</f>
        <v>0.1059632469650339</v>
      </c>
      <c r="F206" s="77">
        <f ca="1">MAX(Assumptions!F73,MIN(Assumptions!G73,NORMINV(RAND(),Assumptions!D73,Assumptions!E73)))</f>
        <v>1.7875259862263092E-2</v>
      </c>
      <c r="G206" s="101">
        <f ca="1">MAX(Assumptions!F74,MIN(Assumptions!G74,NORMINV(RAND(),Assumptions!D74,Assumptions!E74)))</f>
        <v>10.776631630994055</v>
      </c>
      <c r="H206" s="77">
        <f ca="1">MAX(Assumptions!F75,MIN(Assumptions!G75,NORMINV(RAND(),Assumptions!D75,Assumptions!E75)))</f>
        <v>0.59397687331764104</v>
      </c>
      <c r="I206" s="97">
        <f ca="1">'Historical Financials'!F7*(1+C206)</f>
        <v>1135.3558180955615</v>
      </c>
      <c r="J206" s="97">
        <f t="shared" ca="1" si="55"/>
        <v>1242.3215436424846</v>
      </c>
      <c r="K206" s="97">
        <f t="shared" ca="1" si="56"/>
        <v>1359.3648732844583</v>
      </c>
      <c r="L206" s="97">
        <f t="shared" ca="1" si="57"/>
        <v>1487.4352523113394</v>
      </c>
      <c r="M206" s="97">
        <f t="shared" ca="1" si="58"/>
        <v>1627.5715764765987</v>
      </c>
      <c r="N206" s="54">
        <f>Assumptions!E59</f>
        <v>0.25</v>
      </c>
      <c r="O206" s="77">
        <f t="shared" ca="1" si="59"/>
        <v>0.25211284819909607</v>
      </c>
      <c r="P206" s="77">
        <f t="shared" ca="1" si="60"/>
        <v>0.2542256963981922</v>
      </c>
      <c r="Q206" s="77">
        <f t="shared" ca="1" si="61"/>
        <v>0.25633854459728833</v>
      </c>
      <c r="R206" s="77">
        <f t="shared" ca="1" si="62"/>
        <v>0.2584513927963844</v>
      </c>
      <c r="S206" s="97">
        <f t="shared" ca="1" si="63"/>
        <v>168.59377473384851</v>
      </c>
      <c r="T206" s="97">
        <f t="shared" ca="1" si="64"/>
        <v>186.03665891390222</v>
      </c>
      <c r="U206" s="97">
        <f t="shared" ca="1" si="65"/>
        <v>205.269783806909</v>
      </c>
      <c r="V206" s="97">
        <f t="shared" ca="1" si="66"/>
        <v>226.47565282649879</v>
      </c>
      <c r="W206" s="97">
        <f t="shared" ca="1" si="67"/>
        <v>249.85526744887576</v>
      </c>
      <c r="X206" s="97">
        <f t="shared" ca="1" si="68"/>
        <v>758.65684833182172</v>
      </c>
      <c r="Y206" s="97">
        <f t="shared" ca="1" si="69"/>
        <v>2887.1302846978101</v>
      </c>
      <c r="Z206" s="97">
        <f t="shared" ca="1" si="70"/>
        <v>4533.1700598385305</v>
      </c>
      <c r="AA206" s="97">
        <f ca="1">Assumptions!D40*Y206+(1-Assumptions!D40)*Z206</f>
        <v>3627.8481835111343</v>
      </c>
      <c r="AB206" s="97">
        <f t="shared" ca="1" si="71"/>
        <v>2192.5304333267231</v>
      </c>
      <c r="AC206" s="97">
        <f t="shared" ca="1" si="72"/>
        <v>2951.1872816585446</v>
      </c>
      <c r="AD206" s="97">
        <f ca="1">AC206+Assumptions!D47-Assumptions!D48-Assumptions!D49</f>
        <v>4091.6872816585446</v>
      </c>
      <c r="AE206" s="73">
        <f ca="1">AD206/Assumptions!D46</f>
        <v>87.993274874377306</v>
      </c>
      <c r="AF206" s="77">
        <f ca="1">AE206/Assumptions!D45-1</f>
        <v>-0.12705084450022508</v>
      </c>
    </row>
    <row r="207" spans="2:32" x14ac:dyDescent="0.2">
      <c r="B207" s="130">
        <v>196</v>
      </c>
      <c r="C207" s="77">
        <f ca="1">MAX(Assumptions!F70,MIN(Assumptions!G70,NORMINV(RAND(),Assumptions!D70,Assumptions!E70)))</f>
        <v>0.14397124093711175</v>
      </c>
      <c r="D207" s="77">
        <f ca="1">MAX(Assumptions!F71,MIN(Assumptions!G71,NORMINV(RAND(),Assumptions!D71,Assumptions!E71)))</f>
        <v>0.22335597045768069</v>
      </c>
      <c r="E207" s="77">
        <f ca="1">MAX(Assumptions!F72,MIN(Assumptions!G72,NORMINV(RAND(),Assumptions!D72,Assumptions!E72)))</f>
        <v>8.4405735576404392E-2</v>
      </c>
      <c r="F207" s="77">
        <f ca="1">MAX(Assumptions!F73,MIN(Assumptions!G73,NORMINV(RAND(),Assumptions!D73,Assumptions!E73)))</f>
        <v>3.4724597102383507E-2</v>
      </c>
      <c r="G207" s="101">
        <f ca="1">MAX(Assumptions!F74,MIN(Assumptions!G74,NORMINV(RAND(),Assumptions!D74,Assumptions!E74)))</f>
        <v>12.938631958163246</v>
      </c>
      <c r="H207" s="77">
        <f ca="1">MAX(Assumptions!F75,MIN(Assumptions!G75,NORMINV(RAND(),Assumptions!D75,Assumptions!E75)))</f>
        <v>0.63233993067420902</v>
      </c>
      <c r="I207" s="97">
        <f ca="1">'Historical Financials'!F7*(1+C207)</f>
        <v>1186.984559596347</v>
      </c>
      <c r="J207" s="97">
        <f t="shared" ca="1" si="55"/>
        <v>1357.8761996146241</v>
      </c>
      <c r="K207" s="97">
        <f t="shared" ca="1" si="56"/>
        <v>1553.3713211121105</v>
      </c>
      <c r="L207" s="97">
        <f t="shared" ca="1" si="57"/>
        <v>1777.0121178487416</v>
      </c>
      <c r="M207" s="97">
        <f t="shared" ca="1" si="58"/>
        <v>2032.8507576157099</v>
      </c>
      <c r="N207" s="54">
        <f>Assumptions!E59</f>
        <v>0.25</v>
      </c>
      <c r="O207" s="77">
        <f t="shared" ca="1" si="59"/>
        <v>0.24333899261442016</v>
      </c>
      <c r="P207" s="77">
        <f t="shared" ca="1" si="60"/>
        <v>0.23667798522884034</v>
      </c>
      <c r="Q207" s="77">
        <f t="shared" ca="1" si="61"/>
        <v>0.23001697784326053</v>
      </c>
      <c r="R207" s="77">
        <f t="shared" ca="1" si="62"/>
        <v>0.22335597045768069</v>
      </c>
      <c r="S207" s="97">
        <f t="shared" ca="1" si="63"/>
        <v>187.64443353162764</v>
      </c>
      <c r="T207" s="97">
        <f t="shared" ca="1" si="64"/>
        <v>208.94043248398248</v>
      </c>
      <c r="U207" s="97">
        <f t="shared" ca="1" si="65"/>
        <v>232.47901328544239</v>
      </c>
      <c r="V207" s="97">
        <f t="shared" ca="1" si="66"/>
        <v>258.46449305401137</v>
      </c>
      <c r="W207" s="97">
        <f t="shared" ca="1" si="67"/>
        <v>287.11353688109421</v>
      </c>
      <c r="X207" s="97">
        <f t="shared" ca="1" si="68"/>
        <v>911.4059816200529</v>
      </c>
      <c r="Y207" s="97">
        <f t="shared" ca="1" si="69"/>
        <v>5979.8033599266364</v>
      </c>
      <c r="Z207" s="97">
        <f t="shared" ca="1" si="70"/>
        <v>5874.7774791798756</v>
      </c>
      <c r="AA207" s="97">
        <f ca="1">Assumptions!D40*Y207+(1-Assumptions!D40)*Z207</f>
        <v>5932.5417135905936</v>
      </c>
      <c r="AB207" s="97">
        <f t="shared" ca="1" si="71"/>
        <v>3956.2321762107813</v>
      </c>
      <c r="AC207" s="97">
        <f t="shared" ca="1" si="72"/>
        <v>4867.6381578308337</v>
      </c>
      <c r="AD207" s="97">
        <f ca="1">AC207+Assumptions!D47-Assumptions!D48-Assumptions!D49</f>
        <v>6008.1381578308337</v>
      </c>
      <c r="AE207" s="73">
        <f ca="1">AD207/Assumptions!D46</f>
        <v>129.20727221141578</v>
      </c>
      <c r="AF207" s="77">
        <f ca="1">AE207/Assumptions!D45-1</f>
        <v>0.28181817670055342</v>
      </c>
    </row>
    <row r="208" spans="2:32" x14ac:dyDescent="0.2">
      <c r="B208" s="130">
        <v>197</v>
      </c>
      <c r="C208" s="77">
        <f ca="1">MAX(Assumptions!F70,MIN(Assumptions!G70,NORMINV(RAND(),Assumptions!D70,Assumptions!E70)))</f>
        <v>0.1153033575479982</v>
      </c>
      <c r="D208" s="77">
        <f ca="1">MAX(Assumptions!F71,MIN(Assumptions!G71,NORMINV(RAND(),Assumptions!D71,Assumptions!E71)))</f>
        <v>0.27226594776570617</v>
      </c>
      <c r="E208" s="77">
        <f ca="1">MAX(Assumptions!F72,MIN(Assumptions!G72,NORMINV(RAND(),Assumptions!D72,Assumptions!E72)))</f>
        <v>7.5710909171437552E-2</v>
      </c>
      <c r="F208" s="77">
        <f ca="1">MAX(Assumptions!F73,MIN(Assumptions!G73,NORMINV(RAND(),Assumptions!D73,Assumptions!E73)))</f>
        <v>2.3720225918888824E-2</v>
      </c>
      <c r="G208" s="101">
        <f ca="1">MAX(Assumptions!F74,MIN(Assumptions!G74,NORMINV(RAND(),Assumptions!D74,Assumptions!E74)))</f>
        <v>15.570483723901098</v>
      </c>
      <c r="H208" s="77">
        <f ca="1">MAX(Assumptions!F75,MIN(Assumptions!G75,NORMINV(RAND(),Assumptions!D75,Assumptions!E75)))</f>
        <v>0.47312327780681851</v>
      </c>
      <c r="I208" s="97">
        <f ca="1">'Historical Financials'!F7*(1+C208)</f>
        <v>1157.238763791803</v>
      </c>
      <c r="J208" s="97">
        <f t="shared" ca="1" si="55"/>
        <v>1290.6722787416927</v>
      </c>
      <c r="K208" s="97">
        <f t="shared" ca="1" si="56"/>
        <v>1439.4911259747357</v>
      </c>
      <c r="L208" s="97">
        <f t="shared" ca="1" si="57"/>
        <v>1605.4692859601712</v>
      </c>
      <c r="M208" s="97">
        <f t="shared" ca="1" si="58"/>
        <v>1790.5852850715662</v>
      </c>
      <c r="N208" s="54">
        <f>Assumptions!E59</f>
        <v>0.25</v>
      </c>
      <c r="O208" s="77">
        <f t="shared" ca="1" si="59"/>
        <v>0.25556648694142653</v>
      </c>
      <c r="P208" s="77">
        <f t="shared" ca="1" si="60"/>
        <v>0.26113297388285306</v>
      </c>
      <c r="Q208" s="77">
        <f t="shared" ca="1" si="61"/>
        <v>0.26669946082427964</v>
      </c>
      <c r="R208" s="77">
        <f t="shared" ca="1" si="62"/>
        <v>0.27226594776570617</v>
      </c>
      <c r="S208" s="97">
        <f t="shared" ca="1" si="63"/>
        <v>136.87914928257211</v>
      </c>
      <c r="T208" s="97">
        <f t="shared" ca="1" si="64"/>
        <v>156.06093387608564</v>
      </c>
      <c r="U208" s="97">
        <f t="shared" ca="1" si="65"/>
        <v>177.84637709440022</v>
      </c>
      <c r="V208" s="97">
        <f t="shared" ca="1" si="66"/>
        <v>202.58088087774192</v>
      </c>
      <c r="W208" s="97">
        <f t="shared" ca="1" si="67"/>
        <v>230.65488388515914</v>
      </c>
      <c r="X208" s="97">
        <f t="shared" ca="1" si="68"/>
        <v>716.41367575950721</v>
      </c>
      <c r="Y208" s="97">
        <f t="shared" ca="1" si="69"/>
        <v>4541.6996867152084</v>
      </c>
      <c r="Z208" s="97">
        <f t="shared" ca="1" si="70"/>
        <v>7590.8505961073852</v>
      </c>
      <c r="AA208" s="97">
        <f ca="1">Assumptions!D40*Y208+(1-Assumptions!D40)*Z208</f>
        <v>5913.8175959416876</v>
      </c>
      <c r="AB208" s="97">
        <f t="shared" ca="1" si="71"/>
        <v>4105.7269201154413</v>
      </c>
      <c r="AC208" s="97">
        <f t="shared" ca="1" si="72"/>
        <v>4822.1405958749483</v>
      </c>
      <c r="AD208" s="97">
        <f ca="1">AC208+Assumptions!D47-Assumptions!D48-Assumptions!D49</f>
        <v>5962.6405958749483</v>
      </c>
      <c r="AE208" s="73">
        <f ca="1">AD208/Assumptions!D46</f>
        <v>128.2288300188161</v>
      </c>
      <c r="AF208" s="77">
        <f ca="1">AE208/Assumptions!D45-1</f>
        <v>0.27211140891682639</v>
      </c>
    </row>
    <row r="209" spans="2:32" x14ac:dyDescent="0.2">
      <c r="B209" s="130">
        <v>198</v>
      </c>
      <c r="C209" s="77">
        <f ca="1">MAX(Assumptions!F70,MIN(Assumptions!G70,NORMINV(RAND(),Assumptions!D70,Assumptions!E70)))</f>
        <v>0.13363208937485074</v>
      </c>
      <c r="D209" s="77">
        <f ca="1">MAX(Assumptions!F71,MIN(Assumptions!G71,NORMINV(RAND(),Assumptions!D71,Assumptions!E71)))</f>
        <v>0.25420985447092376</v>
      </c>
      <c r="E209" s="77">
        <f ca="1">MAX(Assumptions!F72,MIN(Assumptions!G72,NORMINV(RAND(),Assumptions!D72,Assumptions!E72)))</f>
        <v>8.9895669128733008E-2</v>
      </c>
      <c r="F209" s="77">
        <f ca="1">MAX(Assumptions!F73,MIN(Assumptions!G73,NORMINV(RAND(),Assumptions!D73,Assumptions!E73)))</f>
        <v>3.5910310128984352E-2</v>
      </c>
      <c r="G209" s="101">
        <f ca="1">MAX(Assumptions!F74,MIN(Assumptions!G74,NORMINV(RAND(),Assumptions!D74,Assumptions!E74)))</f>
        <v>14.88711085377266</v>
      </c>
      <c r="H209" s="77">
        <f ca="1">MAX(Assumptions!F75,MIN(Assumptions!G75,NORMINV(RAND(),Assumptions!D75,Assumptions!E75)))</f>
        <v>0.71922616576987874</v>
      </c>
      <c r="I209" s="97">
        <f ca="1">'Historical Financials'!F7*(1+C209)</f>
        <v>1176.2566559353452</v>
      </c>
      <c r="J209" s="97">
        <f t="shared" ca="1" si="55"/>
        <v>1333.4422905090603</v>
      </c>
      <c r="K209" s="97">
        <f t="shared" ca="1" si="56"/>
        <v>1511.6329698505729</v>
      </c>
      <c r="L209" s="97">
        <f t="shared" ca="1" si="57"/>
        <v>1713.6356419796159</v>
      </c>
      <c r="M209" s="97">
        <f t="shared" ca="1" si="58"/>
        <v>1942.6323532445658</v>
      </c>
      <c r="N209" s="54">
        <f>Assumptions!E59</f>
        <v>0.25</v>
      </c>
      <c r="O209" s="77">
        <f t="shared" ca="1" si="59"/>
        <v>0.25105246361773093</v>
      </c>
      <c r="P209" s="77">
        <f t="shared" ca="1" si="60"/>
        <v>0.25210492723546185</v>
      </c>
      <c r="Q209" s="77">
        <f t="shared" ca="1" si="61"/>
        <v>0.25315739085319283</v>
      </c>
      <c r="R209" s="77">
        <f t="shared" ca="1" si="62"/>
        <v>0.25420985447092376</v>
      </c>
      <c r="S209" s="97">
        <f t="shared" ca="1" si="63"/>
        <v>211.49864115241945</v>
      </c>
      <c r="T209" s="97">
        <f t="shared" ca="1" si="64"/>
        <v>240.77100810890497</v>
      </c>
      <c r="U209" s="97">
        <f t="shared" ca="1" si="65"/>
        <v>274.08998572753359</v>
      </c>
      <c r="V209" s="97">
        <f t="shared" ca="1" si="66"/>
        <v>312.01435575709007</v>
      </c>
      <c r="W209" s="97">
        <f t="shared" ca="1" si="67"/>
        <v>355.1799797987602</v>
      </c>
      <c r="X209" s="97">
        <f t="shared" ca="1" si="68"/>
        <v>1060.5301199693047</v>
      </c>
      <c r="Y209" s="97">
        <f t="shared" ca="1" si="69"/>
        <v>6815.4516306292062</v>
      </c>
      <c r="Z209" s="97">
        <f t="shared" ca="1" si="70"/>
        <v>7351.7955602253232</v>
      </c>
      <c r="AA209" s="97">
        <f ca="1">Assumptions!D40*Y209+(1-Assumptions!D40)*Z209</f>
        <v>7056.8063989474595</v>
      </c>
      <c r="AB209" s="97">
        <f t="shared" ca="1" si="71"/>
        <v>4588.6355836487246</v>
      </c>
      <c r="AC209" s="97">
        <f t="shared" ca="1" si="72"/>
        <v>5649.1657036180295</v>
      </c>
      <c r="AD209" s="97">
        <f ca="1">AC209+Assumptions!D47-Assumptions!D48-Assumptions!D49</f>
        <v>6789.6657036180295</v>
      </c>
      <c r="AE209" s="73">
        <f ca="1">AD209/Assumptions!D46</f>
        <v>146.01431620683934</v>
      </c>
      <c r="AF209" s="77">
        <f ca="1">AE209/Assumptions!D45-1</f>
        <v>0.44855472427419985</v>
      </c>
    </row>
    <row r="210" spans="2:32" x14ac:dyDescent="0.2">
      <c r="B210" s="130">
        <v>199</v>
      </c>
      <c r="C210" s="77">
        <f ca="1">MAX(Assumptions!F70,MIN(Assumptions!G70,NORMINV(RAND(),Assumptions!D70,Assumptions!E70)))</f>
        <v>0.12574947199249914</v>
      </c>
      <c r="D210" s="77">
        <f ca="1">MAX(Assumptions!F71,MIN(Assumptions!G71,NORMINV(RAND(),Assumptions!D71,Assumptions!E71)))</f>
        <v>0.29344695705794654</v>
      </c>
      <c r="E210" s="77">
        <f ca="1">MAX(Assumptions!F72,MIN(Assumptions!G72,NORMINV(RAND(),Assumptions!D72,Assumptions!E72)))</f>
        <v>7.6980230305643826E-2</v>
      </c>
      <c r="F210" s="77">
        <f ca="1">MAX(Assumptions!F73,MIN(Assumptions!G73,NORMINV(RAND(),Assumptions!D73,Assumptions!E73)))</f>
        <v>3.7188581091825587E-2</v>
      </c>
      <c r="G210" s="101">
        <f ca="1">MAX(Assumptions!F74,MIN(Assumptions!G74,NORMINV(RAND(),Assumptions!D74,Assumptions!E74)))</f>
        <v>13.817711197801835</v>
      </c>
      <c r="H210" s="77">
        <f ca="1">MAX(Assumptions!F75,MIN(Assumptions!G75,NORMINV(RAND(),Assumptions!D75,Assumptions!E75)))</f>
        <v>0.58418355894029594</v>
      </c>
      <c r="I210" s="97">
        <f ca="1">'Historical Financials'!F7*(1+C210)</f>
        <v>1168.0776521394171</v>
      </c>
      <c r="J210" s="97">
        <f t="shared" ca="1" si="55"/>
        <v>1314.962800142187</v>
      </c>
      <c r="K210" s="97">
        <f t="shared" ca="1" si="56"/>
        <v>1480.3186779498453</v>
      </c>
      <c r="L210" s="97">
        <f t="shared" ca="1" si="57"/>
        <v>1666.4679700826728</v>
      </c>
      <c r="M210" s="97">
        <f t="shared" ca="1" si="58"/>
        <v>1876.0254374129809</v>
      </c>
      <c r="N210" s="54">
        <f>Assumptions!E59</f>
        <v>0.25</v>
      </c>
      <c r="O210" s="77">
        <f t="shared" ca="1" si="59"/>
        <v>0.26086173926448664</v>
      </c>
      <c r="P210" s="77">
        <f t="shared" ca="1" si="60"/>
        <v>0.27172347852897327</v>
      </c>
      <c r="Q210" s="77">
        <f t="shared" ca="1" si="61"/>
        <v>0.28258521779345991</v>
      </c>
      <c r="R210" s="77">
        <f t="shared" ca="1" si="62"/>
        <v>0.29344695705794654</v>
      </c>
      <c r="S210" s="97">
        <f t="shared" ca="1" si="63"/>
        <v>170.59293998635741</v>
      </c>
      <c r="T210" s="97">
        <f t="shared" ca="1" si="64"/>
        <v>200.38867916516008</v>
      </c>
      <c r="U210" s="97">
        <f t="shared" ca="1" si="65"/>
        <v>234.98044111427302</v>
      </c>
      <c r="V210" s="97">
        <f t="shared" ca="1" si="66"/>
        <v>275.10326256657277</v>
      </c>
      <c r="W210" s="97">
        <f t="shared" ca="1" si="67"/>
        <v>321.60120204610752</v>
      </c>
      <c r="X210" s="97">
        <f t="shared" ca="1" si="68"/>
        <v>945.72242059683003</v>
      </c>
      <c r="Y210" s="97">
        <f t="shared" ca="1" si="69"/>
        <v>8382.6908664995408</v>
      </c>
      <c r="Z210" s="97">
        <f t="shared" ca="1" si="70"/>
        <v>7606.8428539824581</v>
      </c>
      <c r="AA210" s="97">
        <f ca="1">Assumptions!D40*Y210+(1-Assumptions!D40)*Z210</f>
        <v>8033.5592608668539</v>
      </c>
      <c r="AB210" s="97">
        <f t="shared" ca="1" si="71"/>
        <v>5544.5888294967044</v>
      </c>
      <c r="AC210" s="97">
        <f t="shared" ca="1" si="72"/>
        <v>6490.3112500935349</v>
      </c>
      <c r="AD210" s="97">
        <f ca="1">AC210+Assumptions!D47-Assumptions!D48-Assumptions!D49</f>
        <v>7630.8112500935349</v>
      </c>
      <c r="AE210" s="73">
        <f ca="1">AD210/Assumptions!D46</f>
        <v>164.10346774394699</v>
      </c>
      <c r="AF210" s="77">
        <f ca="1">AE210/Assumptions!D45-1</f>
        <v>0.62801059269788695</v>
      </c>
    </row>
    <row r="211" spans="2:32" x14ac:dyDescent="0.2">
      <c r="B211" s="130">
        <v>200</v>
      </c>
      <c r="C211" s="77">
        <f ca="1">MAX(Assumptions!F70,MIN(Assumptions!G70,NORMINV(RAND(),Assumptions!D70,Assumptions!E70)))</f>
        <v>0.11778221639131053</v>
      </c>
      <c r="D211" s="77">
        <f ca="1">MAX(Assumptions!F71,MIN(Assumptions!G71,NORMINV(RAND(),Assumptions!D71,Assumptions!E71)))</f>
        <v>0.26266682431163529</v>
      </c>
      <c r="E211" s="77">
        <f ca="1">MAX(Assumptions!F72,MIN(Assumptions!G72,NORMINV(RAND(),Assumptions!D72,Assumptions!E72)))</f>
        <v>9.4725593857361859E-2</v>
      </c>
      <c r="F211" s="77">
        <f ca="1">MAX(Assumptions!F73,MIN(Assumptions!G73,NORMINV(RAND(),Assumptions!D73,Assumptions!E73)))</f>
        <v>4.2202324444918657E-2</v>
      </c>
      <c r="G211" s="101">
        <f ca="1">MAX(Assumptions!F74,MIN(Assumptions!G74,NORMINV(RAND(),Assumptions!D74,Assumptions!E74)))</f>
        <v>17.65669391772466</v>
      </c>
      <c r="H211" s="77">
        <f ca="1">MAX(Assumptions!F75,MIN(Assumptions!G75,NORMINV(RAND(),Assumptions!D75,Assumptions!E75)))</f>
        <v>0.48873351970852108</v>
      </c>
      <c r="I211" s="97">
        <f ca="1">'Historical Financials'!F7*(1+C211)</f>
        <v>1159.8108277276237</v>
      </c>
      <c r="J211" s="97">
        <f t="shared" ca="1" si="55"/>
        <v>1296.4159176120236</v>
      </c>
      <c r="K211" s="97">
        <f t="shared" ca="1" si="56"/>
        <v>1449.1106577533424</v>
      </c>
      <c r="L211" s="97">
        <f t="shared" ca="1" si="57"/>
        <v>1619.7901228198009</v>
      </c>
      <c r="M211" s="97">
        <f t="shared" ca="1" si="58"/>
        <v>1810.5725935742701</v>
      </c>
      <c r="N211" s="54">
        <f>Assumptions!E59</f>
        <v>0.25</v>
      </c>
      <c r="O211" s="77">
        <f t="shared" ca="1" si="59"/>
        <v>0.25316670607790881</v>
      </c>
      <c r="P211" s="77">
        <f t="shared" ca="1" si="60"/>
        <v>0.25633341215581762</v>
      </c>
      <c r="Q211" s="77">
        <f t="shared" ca="1" si="61"/>
        <v>0.25950011823372648</v>
      </c>
      <c r="R211" s="77">
        <f t="shared" ca="1" si="62"/>
        <v>0.26266682431163529</v>
      </c>
      <c r="S211" s="97">
        <f t="shared" ca="1" si="63"/>
        <v>141.70960700784369</v>
      </c>
      <c r="T211" s="97">
        <f t="shared" ca="1" si="64"/>
        <v>160.40690963853973</v>
      </c>
      <c r="U211" s="97">
        <f t="shared" ca="1" si="65"/>
        <v>181.54274390776487</v>
      </c>
      <c r="V211" s="97">
        <f t="shared" ca="1" si="66"/>
        <v>205.43215999312</v>
      </c>
      <c r="W211" s="97">
        <f t="shared" ca="1" si="67"/>
        <v>232.43059379144037</v>
      </c>
      <c r="X211" s="97">
        <f t="shared" ca="1" si="68"/>
        <v>692.54067701158965</v>
      </c>
      <c r="Y211" s="97">
        <f t="shared" ca="1" si="69"/>
        <v>4612.0454387434456</v>
      </c>
      <c r="Z211" s="97">
        <f t="shared" ca="1" si="70"/>
        <v>8397.1237621230503</v>
      </c>
      <c r="AA211" s="97">
        <f ca="1">Assumptions!D40*Y211+(1-Assumptions!D40)*Z211</f>
        <v>6315.3306842642678</v>
      </c>
      <c r="AB211" s="97">
        <f t="shared" ca="1" si="71"/>
        <v>4016.7031575232718</v>
      </c>
      <c r="AC211" s="97">
        <f t="shared" ca="1" si="72"/>
        <v>4709.2438345348619</v>
      </c>
      <c r="AD211" s="97">
        <f ca="1">AC211+Assumptions!D47-Assumptions!D48-Assumptions!D49</f>
        <v>5849.7438345348619</v>
      </c>
      <c r="AE211" s="73">
        <f ca="1">AD211/Assumptions!D46</f>
        <v>125.80094267816908</v>
      </c>
      <c r="AF211" s="77">
        <f ca="1">AE211/Assumptions!D45-1</f>
        <v>0.24802522498183621</v>
      </c>
    </row>
    <row r="212" spans="2:32" x14ac:dyDescent="0.2">
      <c r="B212" s="130">
        <v>201</v>
      </c>
      <c r="C212" s="77">
        <f ca="1">MAX(Assumptions!F70,MIN(Assumptions!G70,NORMINV(RAND(),Assumptions!D70,Assumptions!E70)))</f>
        <v>0.16485508738278384</v>
      </c>
      <c r="D212" s="77">
        <f ca="1">MAX(Assumptions!F71,MIN(Assumptions!G71,NORMINV(RAND(),Assumptions!D71,Assumptions!E71)))</f>
        <v>0.24105250812959217</v>
      </c>
      <c r="E212" s="77">
        <f ca="1">MAX(Assumptions!F72,MIN(Assumptions!G72,NORMINV(RAND(),Assumptions!D72,Assumptions!E72)))</f>
        <v>9.9984876432494374E-2</v>
      </c>
      <c r="F212" s="77">
        <f ca="1">MAX(Assumptions!F73,MIN(Assumptions!G73,NORMINV(RAND(),Assumptions!D73,Assumptions!E73)))</f>
        <v>4.9888611106305034E-2</v>
      </c>
      <c r="G212" s="101">
        <f ca="1">MAX(Assumptions!F74,MIN(Assumptions!G74,NORMINV(RAND(),Assumptions!D74,Assumptions!E74)))</f>
        <v>16.3714377024992</v>
      </c>
      <c r="H212" s="77">
        <f ca="1">MAX(Assumptions!F75,MIN(Assumptions!G75,NORMINV(RAND(),Assumptions!D75,Assumptions!E75)))</f>
        <v>0.61696185930973813</v>
      </c>
      <c r="I212" s="97">
        <f ca="1">'Historical Financials'!F7*(1+C212)</f>
        <v>1208.6536386683765</v>
      </c>
      <c r="J212" s="97">
        <f t="shared" ca="1" si="55"/>
        <v>1407.9063398865715</v>
      </c>
      <c r="K212" s="97">
        <f t="shared" ca="1" si="56"/>
        <v>1640.0068625753477</v>
      </c>
      <c r="L212" s="97">
        <f t="shared" ca="1" si="57"/>
        <v>1910.3703372135719</v>
      </c>
      <c r="M212" s="97">
        <f t="shared" ca="1" si="58"/>
        <v>2225.3046060883935</v>
      </c>
      <c r="N212" s="54">
        <f>Assumptions!E59</f>
        <v>0.25</v>
      </c>
      <c r="O212" s="77">
        <f t="shared" ca="1" si="59"/>
        <v>0.24776312703239806</v>
      </c>
      <c r="P212" s="77">
        <f t="shared" ca="1" si="60"/>
        <v>0.24552625406479608</v>
      </c>
      <c r="Q212" s="77">
        <f t="shared" ca="1" si="61"/>
        <v>0.24328938109719411</v>
      </c>
      <c r="R212" s="77">
        <f t="shared" ca="1" si="62"/>
        <v>0.24105250812959217</v>
      </c>
      <c r="S212" s="97">
        <f t="shared" ca="1" si="63"/>
        <v>186.4232990435805</v>
      </c>
      <c r="T212" s="97">
        <f t="shared" ca="1" si="64"/>
        <v>215.21312560504484</v>
      </c>
      <c r="U212" s="97">
        <f t="shared" ca="1" si="65"/>
        <v>248.42878766136891</v>
      </c>
      <c r="V212" s="97">
        <f t="shared" ca="1" si="66"/>
        <v>286.74710133734231</v>
      </c>
      <c r="W212" s="97">
        <f t="shared" ca="1" si="67"/>
        <v>330.94775410485823</v>
      </c>
      <c r="X212" s="97">
        <f t="shared" ca="1" si="68"/>
        <v>935.37050240441522</v>
      </c>
      <c r="Y212" s="97">
        <f t="shared" ca="1" si="69"/>
        <v>6935.8119940381312</v>
      </c>
      <c r="Z212" s="97">
        <f t="shared" ca="1" si="70"/>
        <v>8781.8889569146359</v>
      </c>
      <c r="AA212" s="97">
        <f ca="1">Assumptions!D40*Y212+(1-Assumptions!D40)*Z212</f>
        <v>7766.5466273325583</v>
      </c>
      <c r="AB212" s="97">
        <f t="shared" ca="1" si="71"/>
        <v>4822.7459307080053</v>
      </c>
      <c r="AC212" s="97">
        <f t="shared" ca="1" si="72"/>
        <v>5758.1164331124201</v>
      </c>
      <c r="AD212" s="97">
        <f ca="1">AC212+Assumptions!D47-Assumptions!D48-Assumptions!D49</f>
        <v>6898.6164331124201</v>
      </c>
      <c r="AE212" s="73">
        <f ca="1">AD212/Assumptions!D46</f>
        <v>148.35734264757892</v>
      </c>
      <c r="AF212" s="77">
        <f ca="1">AE212/Assumptions!D45-1</f>
        <v>0.47179903420217184</v>
      </c>
    </row>
    <row r="213" spans="2:32" x14ac:dyDescent="0.2">
      <c r="B213" s="130">
        <v>202</v>
      </c>
      <c r="C213" s="77">
        <f ca="1">MAX(Assumptions!F70,MIN(Assumptions!G70,NORMINV(RAND(),Assumptions!D70,Assumptions!E70)))</f>
        <v>0.16728265198838951</v>
      </c>
      <c r="D213" s="77">
        <f ca="1">MAX(Assumptions!F71,MIN(Assumptions!G71,NORMINV(RAND(),Assumptions!D71,Assumptions!E71)))</f>
        <v>0.29823998928329376</v>
      </c>
      <c r="E213" s="77">
        <f ca="1">MAX(Assumptions!F72,MIN(Assumptions!G72,NORMINV(RAND(),Assumptions!D72,Assumptions!E72)))</f>
        <v>6.905351581741255E-2</v>
      </c>
      <c r="F213" s="77">
        <f ca="1">MAX(Assumptions!F73,MIN(Assumptions!G73,NORMINV(RAND(),Assumptions!D73,Assumptions!E73)))</f>
        <v>2.8126320251082686E-2</v>
      </c>
      <c r="G213" s="101">
        <f ca="1">MAX(Assumptions!F74,MIN(Assumptions!G74,NORMINV(RAND(),Assumptions!D74,Assumptions!E74)))</f>
        <v>16.402511531667649</v>
      </c>
      <c r="H213" s="77">
        <f ca="1">MAX(Assumptions!F75,MIN(Assumptions!G75,NORMINV(RAND(),Assumptions!D75,Assumptions!E75)))</f>
        <v>0.55247060864361763</v>
      </c>
      <c r="I213" s="97">
        <f ca="1">'Historical Financials'!F7*(1+C213)</f>
        <v>1211.1724797031527</v>
      </c>
      <c r="J213" s="97">
        <f t="shared" ca="1" si="55"/>
        <v>1413.7806241232499</v>
      </c>
      <c r="K213" s="97">
        <f t="shared" ca="1" si="56"/>
        <v>1650.2815962563875</v>
      </c>
      <c r="L213" s="97">
        <f t="shared" ca="1" si="57"/>
        <v>1926.3450782057885</v>
      </c>
      <c r="M213" s="97">
        <f t="shared" ca="1" si="58"/>
        <v>2248.5891915328343</v>
      </c>
      <c r="N213" s="54">
        <f>Assumptions!E59</f>
        <v>0.25</v>
      </c>
      <c r="O213" s="77">
        <f t="shared" ca="1" si="59"/>
        <v>0.26205999732082341</v>
      </c>
      <c r="P213" s="77">
        <f t="shared" ca="1" si="60"/>
        <v>0.27411999464164688</v>
      </c>
      <c r="Q213" s="77">
        <f t="shared" ca="1" si="61"/>
        <v>0.28617999196247035</v>
      </c>
      <c r="R213" s="77">
        <f t="shared" ca="1" si="62"/>
        <v>0.29823998928329376</v>
      </c>
      <c r="S213" s="97">
        <f t="shared" ca="1" si="63"/>
        <v>167.28429925850011</v>
      </c>
      <c r="T213" s="97">
        <f t="shared" ca="1" si="64"/>
        <v>204.68778961913989</v>
      </c>
      <c r="U213" s="97">
        <f t="shared" ca="1" si="65"/>
        <v>249.92399231326053</v>
      </c>
      <c r="V213" s="97">
        <f t="shared" ca="1" si="66"/>
        <v>304.5667810876742</v>
      </c>
      <c r="W213" s="97">
        <f t="shared" ca="1" si="67"/>
        <v>370.49740664448302</v>
      </c>
      <c r="X213" s="97">
        <f t="shared" ca="1" si="68"/>
        <v>1038.6400559462791</v>
      </c>
      <c r="Y213" s="97">
        <f t="shared" ca="1" si="69"/>
        <v>9307.2132132438728</v>
      </c>
      <c r="Z213" s="97">
        <f t="shared" ca="1" si="70"/>
        <v>10999.839430117521</v>
      </c>
      <c r="AA213" s="97">
        <f ca="1">Assumptions!D40*Y213+(1-Assumptions!D40)*Z213</f>
        <v>10068.895010837015</v>
      </c>
      <c r="AB213" s="97">
        <f t="shared" ca="1" si="71"/>
        <v>7210.8187911393297</v>
      </c>
      <c r="AC213" s="97">
        <f t="shared" ca="1" si="72"/>
        <v>8249.4588470856088</v>
      </c>
      <c r="AD213" s="97">
        <f ca="1">AC213+Assumptions!D47-Assumptions!D48-Assumptions!D49</f>
        <v>9389.9588470856088</v>
      </c>
      <c r="AE213" s="73">
        <f ca="1">AD213/Assumptions!D46</f>
        <v>201.93459886205611</v>
      </c>
      <c r="AF213" s="77">
        <f ca="1">AE213/Assumptions!D45-1</f>
        <v>1.0033194331553186</v>
      </c>
    </row>
    <row r="214" spans="2:32" x14ac:dyDescent="0.2">
      <c r="B214" s="130">
        <v>203</v>
      </c>
      <c r="C214" s="77">
        <f ca="1">MAX(Assumptions!F70,MIN(Assumptions!G70,NORMINV(RAND(),Assumptions!D70,Assumptions!E70)))</f>
        <v>6.3109018624047969E-2</v>
      </c>
      <c r="D214" s="77">
        <f ca="1">MAX(Assumptions!F71,MIN(Assumptions!G71,NORMINV(RAND(),Assumptions!D71,Assumptions!E71)))</f>
        <v>0.31478288906243979</v>
      </c>
      <c r="E214" s="77">
        <f ca="1">MAX(Assumptions!F72,MIN(Assumptions!G72,NORMINV(RAND(),Assumptions!D72,Assumptions!E72)))</f>
        <v>8.45167895380812E-2</v>
      </c>
      <c r="F214" s="77">
        <f ca="1">MAX(Assumptions!F73,MIN(Assumptions!G73,NORMINV(RAND(),Assumptions!D73,Assumptions!E73)))</f>
        <v>2.9257430944500284E-2</v>
      </c>
      <c r="G214" s="101">
        <f ca="1">MAX(Assumptions!F74,MIN(Assumptions!G74,NORMINV(RAND(),Assumptions!D74,Assumptions!E74)))</f>
        <v>13.809187589397895</v>
      </c>
      <c r="H214" s="77">
        <f ca="1">MAX(Assumptions!F75,MIN(Assumptions!G75,NORMINV(RAND(),Assumptions!D75,Assumptions!E75)))</f>
        <v>0.60557489908424433</v>
      </c>
      <c r="I214" s="97">
        <f ca="1">'Historical Financials'!F7*(1+C214)</f>
        <v>1103.081917724312</v>
      </c>
      <c r="J214" s="97">
        <f t="shared" ca="1" si="55"/>
        <v>1172.6963350138262</v>
      </c>
      <c r="K214" s="97">
        <f t="shared" ca="1" si="56"/>
        <v>1246.7040498605666</v>
      </c>
      <c r="L214" s="97">
        <f t="shared" ca="1" si="57"/>
        <v>1325.3823189618931</v>
      </c>
      <c r="M214" s="97">
        <f t="shared" ca="1" si="58"/>
        <v>1409.0258964132431</v>
      </c>
      <c r="N214" s="54">
        <f>Assumptions!E59</f>
        <v>0.25</v>
      </c>
      <c r="O214" s="77">
        <f t="shared" ca="1" si="59"/>
        <v>0.26619572226560995</v>
      </c>
      <c r="P214" s="77">
        <f t="shared" ca="1" si="60"/>
        <v>0.28239144453121989</v>
      </c>
      <c r="Q214" s="77">
        <f t="shared" ca="1" si="61"/>
        <v>0.29858716679682984</v>
      </c>
      <c r="R214" s="77">
        <f t="shared" ca="1" si="62"/>
        <v>0.31478288906243979</v>
      </c>
      <c r="S214" s="97">
        <f t="shared" ca="1" si="63"/>
        <v>166.99968025188875</v>
      </c>
      <c r="T214" s="97">
        <f t="shared" ca="1" si="64"/>
        <v>189.04034685532736</v>
      </c>
      <c r="U214" s="97">
        <f t="shared" ca="1" si="65"/>
        <v>213.19782545587552</v>
      </c>
      <c r="V214" s="97">
        <f t="shared" ca="1" si="66"/>
        <v>239.65151348309161</v>
      </c>
      <c r="W214" s="97">
        <f t="shared" ca="1" si="67"/>
        <v>268.59502082874172</v>
      </c>
      <c r="X214" s="97">
        <f t="shared" ca="1" si="68"/>
        <v>834.10824764765835</v>
      </c>
      <c r="Y214" s="97">
        <f t="shared" ca="1" si="69"/>
        <v>5002.8344182552437</v>
      </c>
      <c r="Z214" s="97">
        <f t="shared" ca="1" si="70"/>
        <v>6124.8889836933986</v>
      </c>
      <c r="AA214" s="97">
        <f ca="1">Assumptions!D40*Y214+(1-Assumptions!D40)*Z214</f>
        <v>5507.7589727024133</v>
      </c>
      <c r="AB214" s="97">
        <f t="shared" ca="1" si="71"/>
        <v>3671.0772873311639</v>
      </c>
      <c r="AC214" s="97">
        <f t="shared" ca="1" si="72"/>
        <v>4505.185534978822</v>
      </c>
      <c r="AD214" s="97">
        <f ca="1">AC214+Assumptions!D47-Assumptions!D48-Assumptions!D49</f>
        <v>5645.685534978822</v>
      </c>
      <c r="AE214" s="73">
        <f ca="1">AD214/Assumptions!D46</f>
        <v>121.41259215008219</v>
      </c>
      <c r="AF214" s="77">
        <f ca="1">AE214/Assumptions!D45-1</f>
        <v>0.20449000148891061</v>
      </c>
    </row>
    <row r="215" spans="2:32" x14ac:dyDescent="0.2">
      <c r="B215" s="130">
        <v>204</v>
      </c>
      <c r="C215" s="77">
        <f ca="1">MAX(Assumptions!F70,MIN(Assumptions!G70,NORMINV(RAND(),Assumptions!D70,Assumptions!E70)))</f>
        <v>0.12808680521386623</v>
      </c>
      <c r="D215" s="77">
        <f ca="1">MAX(Assumptions!F71,MIN(Assumptions!G71,NORMINV(RAND(),Assumptions!D71,Assumptions!E71)))</f>
        <v>0.31539337152283098</v>
      </c>
      <c r="E215" s="77">
        <f ca="1">MAX(Assumptions!F72,MIN(Assumptions!G72,NORMINV(RAND(),Assumptions!D72,Assumptions!E72)))</f>
        <v>7.2051880706324498E-2</v>
      </c>
      <c r="F215" s="77">
        <f ca="1">MAX(Assumptions!F73,MIN(Assumptions!G73,NORMINV(RAND(),Assumptions!D73,Assumptions!E73)))</f>
        <v>3.2580514041507899E-2</v>
      </c>
      <c r="G215" s="101">
        <f ca="1">MAX(Assumptions!F74,MIN(Assumptions!G74,NORMINV(RAND(),Assumptions!D74,Assumptions!E74)))</f>
        <v>17.852177442215613</v>
      </c>
      <c r="H215" s="77">
        <f ca="1">MAX(Assumptions!F75,MIN(Assumptions!G75,NORMINV(RAND(),Assumptions!D75,Assumptions!E75)))</f>
        <v>0.60852352185010605</v>
      </c>
      <c r="I215" s="97">
        <f ca="1">'Historical Financials'!F7*(1+C215)</f>
        <v>1170.5028690899073</v>
      </c>
      <c r="J215" s="97">
        <f t="shared" ca="1" si="55"/>
        <v>1320.4288420852979</v>
      </c>
      <c r="K215" s="97">
        <f t="shared" ca="1" si="56"/>
        <v>1489.5583539802483</v>
      </c>
      <c r="L215" s="97">
        <f t="shared" ca="1" si="57"/>
        <v>1680.3511247212034</v>
      </c>
      <c r="M215" s="97">
        <f t="shared" ca="1" si="58"/>
        <v>1895.5819319242692</v>
      </c>
      <c r="N215" s="54">
        <f>Assumptions!E59</f>
        <v>0.25</v>
      </c>
      <c r="O215" s="77">
        <f t="shared" ca="1" si="59"/>
        <v>0.26634834288070774</v>
      </c>
      <c r="P215" s="77">
        <f t="shared" ca="1" si="60"/>
        <v>0.28269668576141549</v>
      </c>
      <c r="Q215" s="77">
        <f t="shared" ca="1" si="61"/>
        <v>0.29904502864212323</v>
      </c>
      <c r="R215" s="77">
        <f t="shared" ca="1" si="62"/>
        <v>0.31539337152283098</v>
      </c>
      <c r="S215" s="97">
        <f t="shared" ca="1" si="63"/>
        <v>178.06963205856101</v>
      </c>
      <c r="T215" s="97">
        <f t="shared" ca="1" si="64"/>
        <v>214.01409217197815</v>
      </c>
      <c r="U215" s="97">
        <f t="shared" ca="1" si="65"/>
        <v>256.24512312673852</v>
      </c>
      <c r="V215" s="97">
        <f t="shared" ca="1" si="66"/>
        <v>305.78346540449763</v>
      </c>
      <c r="W215" s="97">
        <f t="shared" ca="1" si="67"/>
        <v>363.80820733634727</v>
      </c>
      <c r="X215" s="97">
        <f t="shared" ca="1" si="68"/>
        <v>1048.7058813575848</v>
      </c>
      <c r="Y215" s="97">
        <f t="shared" ca="1" si="69"/>
        <v>9517.3108378518937</v>
      </c>
      <c r="Z215" s="97">
        <f t="shared" ca="1" si="70"/>
        <v>10672.995273143537</v>
      </c>
      <c r="AA215" s="97">
        <f ca="1">Assumptions!D40*Y215+(1-Assumptions!D40)*Z215</f>
        <v>10037.368833733133</v>
      </c>
      <c r="AB215" s="97">
        <f t="shared" ca="1" si="71"/>
        <v>7088.2800521819572</v>
      </c>
      <c r="AC215" s="97">
        <f t="shared" ca="1" si="72"/>
        <v>8136.9859335395422</v>
      </c>
      <c r="AD215" s="97">
        <f ca="1">AC215+Assumptions!D47-Assumptions!D48-Assumptions!D49</f>
        <v>9277.4859335395413</v>
      </c>
      <c r="AE215" s="73">
        <f ca="1">AD215/Assumptions!D46</f>
        <v>199.51582652773206</v>
      </c>
      <c r="AF215" s="77">
        <f ca="1">AE215/Assumptions!D45-1</f>
        <v>0.97932367587035785</v>
      </c>
    </row>
    <row r="216" spans="2:32" x14ac:dyDescent="0.2">
      <c r="B216" s="130">
        <v>205</v>
      </c>
      <c r="C216" s="77">
        <f ca="1">MAX(Assumptions!F70,MIN(Assumptions!G70,NORMINV(RAND(),Assumptions!D70,Assumptions!E70)))</f>
        <v>0.13833183703869167</v>
      </c>
      <c r="D216" s="77">
        <f ca="1">MAX(Assumptions!F71,MIN(Assumptions!G71,NORMINV(RAND(),Assumptions!D71,Assumptions!E71)))</f>
        <v>0.37807914966051348</v>
      </c>
      <c r="E216" s="77">
        <f ca="1">MAX(Assumptions!F72,MIN(Assumptions!G72,NORMINV(RAND(),Assumptions!D72,Assumptions!E72)))</f>
        <v>7.8708802498716632E-2</v>
      </c>
      <c r="F216" s="77">
        <f ca="1">MAX(Assumptions!F73,MIN(Assumptions!G73,NORMINV(RAND(),Assumptions!D73,Assumptions!E73)))</f>
        <v>3.0990870324715834E-2</v>
      </c>
      <c r="G216" s="101">
        <f ca="1">MAX(Assumptions!F74,MIN(Assumptions!G74,NORMINV(RAND(),Assumptions!D74,Assumptions!E74)))</f>
        <v>14.695380739952816</v>
      </c>
      <c r="H216" s="77">
        <f ca="1">MAX(Assumptions!F75,MIN(Assumptions!G75,NORMINV(RAND(),Assumptions!D75,Assumptions!E75)))</f>
        <v>0.62625249726022625</v>
      </c>
      <c r="I216" s="97">
        <f ca="1">'Historical Financials'!F7*(1+C216)</f>
        <v>1181.1331141113465</v>
      </c>
      <c r="J216" s="97">
        <f t="shared" ca="1" si="55"/>
        <v>1344.5214275735996</v>
      </c>
      <c r="K216" s="97">
        <f t="shared" ca="1" si="56"/>
        <v>1530.5115465877398</v>
      </c>
      <c r="L216" s="97">
        <f t="shared" ca="1" si="57"/>
        <v>1742.2300204361509</v>
      </c>
      <c r="M216" s="97">
        <f t="shared" ca="1" si="58"/>
        <v>1983.235899707041</v>
      </c>
      <c r="N216" s="54">
        <f>Assumptions!E59</f>
        <v>0.25</v>
      </c>
      <c r="O216" s="77">
        <f t="shared" ca="1" si="59"/>
        <v>0.28201978741512834</v>
      </c>
      <c r="P216" s="77">
        <f t="shared" ca="1" si="60"/>
        <v>0.31403957483025674</v>
      </c>
      <c r="Q216" s="77">
        <f t="shared" ca="1" si="61"/>
        <v>0.34605936224538514</v>
      </c>
      <c r="R216" s="77">
        <f t="shared" ca="1" si="62"/>
        <v>0.37807914966051348</v>
      </c>
      <c r="S216" s="97">
        <f t="shared" ca="1" si="63"/>
        <v>184.92189057724462</v>
      </c>
      <c r="T216" s="97">
        <f t="shared" ca="1" si="64"/>
        <v>237.4634534613399</v>
      </c>
      <c r="U216" s="97">
        <f t="shared" ca="1" si="65"/>
        <v>301.00274888235208</v>
      </c>
      <c r="V216" s="97">
        <f t="shared" ca="1" si="66"/>
        <v>377.57703049593147</v>
      </c>
      <c r="W216" s="97">
        <f t="shared" ca="1" si="67"/>
        <v>469.57673676009153</v>
      </c>
      <c r="X216" s="97">
        <f t="shared" ca="1" si="68"/>
        <v>1215.6728842789958</v>
      </c>
      <c r="Y216" s="97">
        <f t="shared" ca="1" si="69"/>
        <v>10145.647693851779</v>
      </c>
      <c r="Z216" s="97">
        <f t="shared" ca="1" si="70"/>
        <v>11018.892481073393</v>
      </c>
      <c r="AA216" s="97">
        <f ca="1">Assumptions!D40*Y216+(1-Assumptions!D40)*Z216</f>
        <v>10538.607848101507</v>
      </c>
      <c r="AB216" s="97">
        <f t="shared" ca="1" si="71"/>
        <v>7215.4285562338528</v>
      </c>
      <c r="AC216" s="97">
        <f t="shared" ca="1" si="72"/>
        <v>8431.1014405128481</v>
      </c>
      <c r="AD216" s="97">
        <f ca="1">AC216+Assumptions!D47-Assumptions!D48-Assumptions!D49</f>
        <v>9571.6014405128481</v>
      </c>
      <c r="AE216" s="73">
        <f ca="1">AD216/Assumptions!D46</f>
        <v>205.84089119382469</v>
      </c>
      <c r="AF216" s="77">
        <f ca="1">AE216/Assumptions!D45-1</f>
        <v>1.0420723332720705</v>
      </c>
    </row>
    <row r="217" spans="2:32" x14ac:dyDescent="0.2">
      <c r="B217" s="130">
        <v>206</v>
      </c>
      <c r="C217" s="77">
        <f ca="1">MAX(Assumptions!F70,MIN(Assumptions!G70,NORMINV(RAND(),Assumptions!D70,Assumptions!E70)))</f>
        <v>0.15304032163075745</v>
      </c>
      <c r="D217" s="77">
        <f ca="1">MAX(Assumptions!F71,MIN(Assumptions!G71,NORMINV(RAND(),Assumptions!D71,Assumptions!E71)))</f>
        <v>0.36817666493023271</v>
      </c>
      <c r="E217" s="77">
        <f ca="1">MAX(Assumptions!F72,MIN(Assumptions!G72,NORMINV(RAND(),Assumptions!D72,Assumptions!E72)))</f>
        <v>8.1465613747257484E-2</v>
      </c>
      <c r="F217" s="77">
        <f ca="1">MAX(Assumptions!F73,MIN(Assumptions!G73,NORMINV(RAND(),Assumptions!D73,Assumptions!E73)))</f>
        <v>2.8157947997848019E-2</v>
      </c>
      <c r="G217" s="101">
        <f ca="1">MAX(Assumptions!F74,MIN(Assumptions!G74,NORMINV(RAND(),Assumptions!D74,Assumptions!E74)))</f>
        <v>14.345163621137202</v>
      </c>
      <c r="H217" s="77">
        <f ca="1">MAX(Assumptions!F75,MIN(Assumptions!G75,NORMINV(RAND(),Assumptions!D75,Assumptions!E75)))</f>
        <v>0.53541576286567671</v>
      </c>
      <c r="I217" s="97">
        <f ca="1">'Historical Financials'!F7*(1+C217)</f>
        <v>1196.3946377240738</v>
      </c>
      <c r="J217" s="97">
        <f t="shared" ca="1" si="55"/>
        <v>1379.4912578786796</v>
      </c>
      <c r="K217" s="97">
        <f t="shared" ca="1" si="56"/>
        <v>1590.6090436712509</v>
      </c>
      <c r="L217" s="97">
        <f t="shared" ca="1" si="57"/>
        <v>1834.0363633034906</v>
      </c>
      <c r="M217" s="97">
        <f t="shared" ca="1" si="58"/>
        <v>2114.7178782259616</v>
      </c>
      <c r="N217" s="54">
        <f>Assumptions!E59</f>
        <v>0.25</v>
      </c>
      <c r="O217" s="77">
        <f t="shared" ca="1" si="59"/>
        <v>0.27954416623255818</v>
      </c>
      <c r="P217" s="77">
        <f t="shared" ca="1" si="60"/>
        <v>0.30908833246511636</v>
      </c>
      <c r="Q217" s="77">
        <f t="shared" ca="1" si="61"/>
        <v>0.33863249869767453</v>
      </c>
      <c r="R217" s="77">
        <f t="shared" ca="1" si="62"/>
        <v>0.36817666493023271</v>
      </c>
      <c r="S217" s="97">
        <f t="shared" ca="1" si="63"/>
        <v>160.14213691135998</v>
      </c>
      <c r="T217" s="97">
        <f t="shared" ca="1" si="64"/>
        <v>206.47170253453805</v>
      </c>
      <c r="U217" s="97">
        <f t="shared" ca="1" si="65"/>
        <v>263.23110796157579</v>
      </c>
      <c r="V217" s="97">
        <f t="shared" ca="1" si="66"/>
        <v>332.5276247581628</v>
      </c>
      <c r="W217" s="97">
        <f t="shared" ca="1" si="67"/>
        <v>416.86923870168192</v>
      </c>
      <c r="X217" s="97">
        <f t="shared" ca="1" si="68"/>
        <v>1057.6208920370852</v>
      </c>
      <c r="Y217" s="97">
        <f t="shared" ca="1" si="69"/>
        <v>8040.2586573900844</v>
      </c>
      <c r="Z217" s="97">
        <f t="shared" ca="1" si="70"/>
        <v>11168.997725781906</v>
      </c>
      <c r="AA217" s="97">
        <f ca="1">Assumptions!D40*Y217+(1-Assumptions!D40)*Z217</f>
        <v>9448.1912381664042</v>
      </c>
      <c r="AB217" s="97">
        <f t="shared" ca="1" si="71"/>
        <v>6386.8262154555614</v>
      </c>
      <c r="AC217" s="97">
        <f t="shared" ca="1" si="72"/>
        <v>7444.4471074926469</v>
      </c>
      <c r="AD217" s="97">
        <f ca="1">AC217+Assumptions!D47-Assumptions!D48-Assumptions!D49</f>
        <v>8584.9471074926478</v>
      </c>
      <c r="AE217" s="73">
        <f ca="1">AD217/Assumptions!D46</f>
        <v>184.62251844070209</v>
      </c>
      <c r="AF217" s="77">
        <f ca="1">AE217/Assumptions!D45-1</f>
        <v>0.83157260357839391</v>
      </c>
    </row>
    <row r="218" spans="2:32" x14ac:dyDescent="0.2">
      <c r="B218" s="130">
        <v>207</v>
      </c>
      <c r="C218" s="77">
        <f ca="1">MAX(Assumptions!F70,MIN(Assumptions!G70,NORMINV(RAND(),Assumptions!D70,Assumptions!E70)))</f>
        <v>0.19007519886345536</v>
      </c>
      <c r="D218" s="77">
        <f ca="1">MAX(Assumptions!F71,MIN(Assumptions!G71,NORMINV(RAND(),Assumptions!D71,Assumptions!E71)))</f>
        <v>0.34222659800082766</v>
      </c>
      <c r="E218" s="77">
        <f ca="1">MAX(Assumptions!F72,MIN(Assumptions!G72,NORMINV(RAND(),Assumptions!D72,Assumptions!E72)))</f>
        <v>7.6126486143838143E-2</v>
      </c>
      <c r="F218" s="77">
        <f ca="1">MAX(Assumptions!F73,MIN(Assumptions!G73,NORMINV(RAND(),Assumptions!D73,Assumptions!E73)))</f>
        <v>3.1253323586370285E-2</v>
      </c>
      <c r="G218" s="101">
        <f ca="1">MAX(Assumptions!F74,MIN(Assumptions!G74,NORMINV(RAND(),Assumptions!D74,Assumptions!E74)))</f>
        <v>16.827894983689433</v>
      </c>
      <c r="H218" s="77">
        <f ca="1">MAX(Assumptions!F75,MIN(Assumptions!G75,NORMINV(RAND(),Assumptions!D75,Assumptions!E75)))</f>
        <v>0.53689587398081551</v>
      </c>
      <c r="I218" s="97">
        <f ca="1">'Historical Financials'!F7*(1+C218)</f>
        <v>1234.8220263407211</v>
      </c>
      <c r="J218" s="97">
        <f t="shared" ca="1" si="55"/>
        <v>1469.5310685584084</v>
      </c>
      <c r="K218" s="97">
        <f t="shared" ca="1" si="56"/>
        <v>1748.8524786506737</v>
      </c>
      <c r="L218" s="97">
        <f t="shared" ca="1" si="57"/>
        <v>2081.2659613130472</v>
      </c>
      <c r="M218" s="97">
        <f t="shared" ca="1" si="58"/>
        <v>2476.863002797365</v>
      </c>
      <c r="N218" s="54">
        <f>Assumptions!E59</f>
        <v>0.25</v>
      </c>
      <c r="O218" s="77">
        <f t="shared" ca="1" si="59"/>
        <v>0.27305664950020692</v>
      </c>
      <c r="P218" s="77">
        <f t="shared" ca="1" si="60"/>
        <v>0.29611329900041383</v>
      </c>
      <c r="Q218" s="77">
        <f t="shared" ca="1" si="61"/>
        <v>0.31916994850062075</v>
      </c>
      <c r="R218" s="77">
        <f t="shared" ca="1" si="62"/>
        <v>0.34222659800082766</v>
      </c>
      <c r="S218" s="97">
        <f t="shared" ca="1" si="63"/>
        <v>165.74271276074077</v>
      </c>
      <c r="T218" s="97">
        <f t="shared" ca="1" si="64"/>
        <v>215.43764631441019</v>
      </c>
      <c r="U218" s="97">
        <f t="shared" ca="1" si="65"/>
        <v>278.03607956342563</v>
      </c>
      <c r="V218" s="97">
        <f t="shared" ca="1" si="66"/>
        <v>356.64787560577747</v>
      </c>
      <c r="W218" s="97">
        <f t="shared" ca="1" si="67"/>
        <v>455.09892809622949</v>
      </c>
      <c r="X218" s="97">
        <f t="shared" ca="1" si="68"/>
        <v>1144.4479888782473</v>
      </c>
      <c r="Y218" s="97">
        <f t="shared" ca="1" si="69"/>
        <v>10458.863503520233</v>
      </c>
      <c r="Z218" s="97">
        <f t="shared" ca="1" si="70"/>
        <v>14264.138244181455</v>
      </c>
      <c r="AA218" s="97">
        <f ca="1">Assumptions!D40*Y218+(1-Assumptions!D40)*Z218</f>
        <v>12171.237136817783</v>
      </c>
      <c r="AB218" s="97">
        <f t="shared" ca="1" si="71"/>
        <v>8433.6994689606072</v>
      </c>
      <c r="AC218" s="97">
        <f t="shared" ca="1" si="72"/>
        <v>9578.1474578388552</v>
      </c>
      <c r="AD218" s="97">
        <f ca="1">AC218+Assumptions!D47-Assumptions!D48-Assumptions!D49</f>
        <v>10718.647457838855</v>
      </c>
      <c r="AE218" s="73">
        <f ca="1">AD218/Assumptions!D46</f>
        <v>230.5085474804055</v>
      </c>
      <c r="AF218" s="77">
        <f ca="1">AE218/Assumptions!D45-1</f>
        <v>1.2867911456389436</v>
      </c>
    </row>
    <row r="219" spans="2:32" x14ac:dyDescent="0.2">
      <c r="B219" s="130">
        <v>208</v>
      </c>
      <c r="C219" s="77">
        <f ca="1">MAX(Assumptions!F70,MIN(Assumptions!G70,NORMINV(RAND(),Assumptions!D70,Assumptions!E70)))</f>
        <v>0.12785894023525898</v>
      </c>
      <c r="D219" s="77">
        <f ca="1">MAX(Assumptions!F71,MIN(Assumptions!G71,NORMINV(RAND(),Assumptions!D71,Assumptions!E71)))</f>
        <v>0.26065371214071525</v>
      </c>
      <c r="E219" s="77">
        <f ca="1">MAX(Assumptions!F72,MIN(Assumptions!G72,NORMINV(RAND(),Assumptions!D72,Assumptions!E72)))</f>
        <v>0.11241279573737786</v>
      </c>
      <c r="F219" s="77">
        <f ca="1">MAX(Assumptions!F73,MIN(Assumptions!G73,NORMINV(RAND(),Assumptions!D73,Assumptions!E73)))</f>
        <v>2.5150812426327412E-2</v>
      </c>
      <c r="G219" s="101">
        <f ca="1">MAX(Assumptions!F74,MIN(Assumptions!G74,NORMINV(RAND(),Assumptions!D74,Assumptions!E74)))</f>
        <v>10.263531677396802</v>
      </c>
      <c r="H219" s="77">
        <f ca="1">MAX(Assumptions!F75,MIN(Assumptions!G75,NORMINV(RAND(),Assumptions!D75,Assumptions!E75)))</f>
        <v>0.57707239819295197</v>
      </c>
      <c r="I219" s="97">
        <f ca="1">'Historical Financials'!F7*(1+C219)</f>
        <v>1170.2664363881047</v>
      </c>
      <c r="J219" s="97">
        <f t="shared" ca="1" si="55"/>
        <v>1319.8954627375808</v>
      </c>
      <c r="K219" s="97">
        <f t="shared" ca="1" si="56"/>
        <v>1488.6558978245348</v>
      </c>
      <c r="L219" s="97">
        <f t="shared" ca="1" si="57"/>
        <v>1678.9938632953479</v>
      </c>
      <c r="M219" s="97">
        <f t="shared" ca="1" si="58"/>
        <v>1893.6682393177944</v>
      </c>
      <c r="N219" s="54">
        <f>Assumptions!E59</f>
        <v>0.25</v>
      </c>
      <c r="O219" s="77">
        <f t="shared" ca="1" si="59"/>
        <v>0.25266342803517883</v>
      </c>
      <c r="P219" s="77">
        <f t="shared" ca="1" si="60"/>
        <v>0.25532685607035766</v>
      </c>
      <c r="Q219" s="77">
        <f t="shared" ca="1" si="61"/>
        <v>0.25799028410553643</v>
      </c>
      <c r="R219" s="77">
        <f t="shared" ca="1" si="62"/>
        <v>0.26065371214071525</v>
      </c>
      <c r="S219" s="97">
        <f t="shared" ca="1" si="63"/>
        <v>168.83211474280083</v>
      </c>
      <c r="T219" s="97">
        <f t="shared" ca="1" si="64"/>
        <v>192.44747719953298</v>
      </c>
      <c r="U219" s="97">
        <f t="shared" ca="1" si="65"/>
        <v>219.34165811000727</v>
      </c>
      <c r="V219" s="97">
        <f t="shared" ca="1" si="66"/>
        <v>249.96704819270894</v>
      </c>
      <c r="W219" s="97">
        <f t="shared" ca="1" si="67"/>
        <v>284.83812073740751</v>
      </c>
      <c r="X219" s="97">
        <f t="shared" ca="1" si="68"/>
        <v>797.07776727542534</v>
      </c>
      <c r="Y219" s="97">
        <f t="shared" ca="1" si="69"/>
        <v>3346.2685559538945</v>
      </c>
      <c r="Z219" s="97">
        <f t="shared" ca="1" si="70"/>
        <v>5065.993598503499</v>
      </c>
      <c r="AA219" s="97">
        <f ca="1">Assumptions!D40*Y219+(1-Assumptions!D40)*Z219</f>
        <v>4120.1448251012171</v>
      </c>
      <c r="AB219" s="97">
        <f t="shared" ca="1" si="71"/>
        <v>2418.7033331163525</v>
      </c>
      <c r="AC219" s="97">
        <f t="shared" ca="1" si="72"/>
        <v>3215.7811003917777</v>
      </c>
      <c r="AD219" s="97">
        <f ca="1">AC219+Assumptions!D47-Assumptions!D48-Assumptions!D49</f>
        <v>4356.2811003917777</v>
      </c>
      <c r="AE219" s="73">
        <f ca="1">AD219/Assumptions!D46</f>
        <v>93.683464524554353</v>
      </c>
      <c r="AF219" s="77">
        <f ca="1">AE219/Assumptions!D45-1</f>
        <v>-7.0600550351643254E-2</v>
      </c>
    </row>
    <row r="220" spans="2:32" x14ac:dyDescent="0.2">
      <c r="B220" s="130">
        <v>209</v>
      </c>
      <c r="C220" s="77">
        <f ca="1">MAX(Assumptions!F70,MIN(Assumptions!G70,NORMINV(RAND(),Assumptions!D70,Assumptions!E70)))</f>
        <v>0.16945996537814753</v>
      </c>
      <c r="D220" s="77">
        <f ca="1">MAX(Assumptions!F71,MIN(Assumptions!G71,NORMINV(RAND(),Assumptions!D71,Assumptions!E71)))</f>
        <v>0.29450876460048159</v>
      </c>
      <c r="E220" s="77">
        <f ca="1">MAX(Assumptions!F72,MIN(Assumptions!G72,NORMINV(RAND(),Assumptions!D72,Assumptions!E72)))</f>
        <v>7.3015824953420821E-2</v>
      </c>
      <c r="F220" s="77">
        <f ca="1">MAX(Assumptions!F73,MIN(Assumptions!G73,NORMINV(RAND(),Assumptions!D73,Assumptions!E73)))</f>
        <v>2.9072572619564505E-2</v>
      </c>
      <c r="G220" s="101">
        <f ca="1">MAX(Assumptions!F74,MIN(Assumptions!G74,NORMINV(RAND(),Assumptions!D74,Assumptions!E74)))</f>
        <v>14.431995970285893</v>
      </c>
      <c r="H220" s="77">
        <f ca="1">MAX(Assumptions!F75,MIN(Assumptions!G75,NORMINV(RAND(),Assumptions!D75,Assumptions!E75)))</f>
        <v>0.54117362370939937</v>
      </c>
      <c r="I220" s="97">
        <f ca="1">'Historical Financials'!F7*(1+C220)</f>
        <v>1213.4316600763657</v>
      </c>
      <c r="J220" s="97">
        <f t="shared" ca="1" si="55"/>
        <v>1419.0597471816545</v>
      </c>
      <c r="K220" s="97">
        <f t="shared" ca="1" si="56"/>
        <v>1659.5335628085804</v>
      </c>
      <c r="L220" s="97">
        <f t="shared" ca="1" si="57"/>
        <v>1940.7580629059962</v>
      </c>
      <c r="M220" s="97">
        <f t="shared" ca="1" si="58"/>
        <v>2269.6388570534068</v>
      </c>
      <c r="N220" s="54">
        <f>Assumptions!E59</f>
        <v>0.25</v>
      </c>
      <c r="O220" s="77">
        <f t="shared" ca="1" si="59"/>
        <v>0.2611271911501204</v>
      </c>
      <c r="P220" s="77">
        <f t="shared" ca="1" si="60"/>
        <v>0.27225438230024079</v>
      </c>
      <c r="Q220" s="77">
        <f t="shared" ca="1" si="61"/>
        <v>0.28338157345036119</v>
      </c>
      <c r="R220" s="77">
        <f t="shared" ca="1" si="62"/>
        <v>0.29450876460048159</v>
      </c>
      <c r="S220" s="97">
        <f t="shared" ca="1" si="63"/>
        <v>164.16930215180975</v>
      </c>
      <c r="T220" s="97">
        <f t="shared" ca="1" si="64"/>
        <v>200.53463859650134</v>
      </c>
      <c r="U220" s="97">
        <f t="shared" ca="1" si="65"/>
        <v>244.51051505724519</v>
      </c>
      <c r="V220" s="97">
        <f t="shared" ca="1" si="66"/>
        <v>297.63200350439939</v>
      </c>
      <c r="W220" s="97">
        <f t="shared" ca="1" si="67"/>
        <v>361.73589295297381</v>
      </c>
      <c r="X220" s="97">
        <f t="shared" ca="1" si="68"/>
        <v>1003.9133494495477</v>
      </c>
      <c r="Y220" s="97">
        <f t="shared" ca="1" si="69"/>
        <v>8471.2092573800728</v>
      </c>
      <c r="Z220" s="97">
        <f t="shared" ca="1" si="70"/>
        <v>9646.7579362449505</v>
      </c>
      <c r="AA220" s="97">
        <f ca="1">Assumptions!D40*Y220+(1-Assumptions!D40)*Z220</f>
        <v>9000.2061628692682</v>
      </c>
      <c r="AB220" s="97">
        <f t="shared" ca="1" si="71"/>
        <v>6327.3494787589589</v>
      </c>
      <c r="AC220" s="97">
        <f t="shared" ca="1" si="72"/>
        <v>7331.2628282085061</v>
      </c>
      <c r="AD220" s="97">
        <f ca="1">AC220+Assumptions!D47-Assumptions!D48-Assumptions!D49</f>
        <v>8471.7628282085061</v>
      </c>
      <c r="AE220" s="73">
        <f ca="1">AD220/Assumptions!D46</f>
        <v>182.18844791846249</v>
      </c>
      <c r="AF220" s="77">
        <f ca="1">AE220/Assumptions!D45-1</f>
        <v>0.8074250785561754</v>
      </c>
    </row>
    <row r="221" spans="2:32" x14ac:dyDescent="0.2">
      <c r="B221" s="130">
        <v>210</v>
      </c>
      <c r="C221" s="77">
        <f ca="1">MAX(Assumptions!F70,MIN(Assumptions!G70,NORMINV(RAND(),Assumptions!D70,Assumptions!E70)))</f>
        <v>0.12632438803270959</v>
      </c>
      <c r="D221" s="77">
        <f ca="1">MAX(Assumptions!F71,MIN(Assumptions!G71,NORMINV(RAND(),Assumptions!D71,Assumptions!E71)))</f>
        <v>0.24900341144543475</v>
      </c>
      <c r="E221" s="77">
        <f ca="1">MAX(Assumptions!F72,MIN(Assumptions!G72,NORMINV(RAND(),Assumptions!D72,Assumptions!E72)))</f>
        <v>9.4539276291020741E-2</v>
      </c>
      <c r="F221" s="77">
        <f ca="1">MAX(Assumptions!F73,MIN(Assumptions!G73,NORMINV(RAND(),Assumptions!D73,Assumptions!E73)))</f>
        <v>3.3005010538204795E-2</v>
      </c>
      <c r="G221" s="101">
        <f ca="1">MAX(Assumptions!F74,MIN(Assumptions!G74,NORMINV(RAND(),Assumptions!D74,Assumptions!E74)))</f>
        <v>10.496880899981793</v>
      </c>
      <c r="H221" s="77">
        <f ca="1">MAX(Assumptions!F75,MIN(Assumptions!G75,NORMINV(RAND(),Assumptions!D75,Assumptions!E75)))</f>
        <v>0.64362025503213138</v>
      </c>
      <c r="I221" s="97">
        <f ca="1">'Historical Financials'!F7*(1+C221)</f>
        <v>1168.6741850227395</v>
      </c>
      <c r="J221" s="97">
        <f t="shared" ca="1" si="55"/>
        <v>1316.3062362553628</v>
      </c>
      <c r="K221" s="97">
        <f t="shared" ca="1" si="56"/>
        <v>1482.5878160139607</v>
      </c>
      <c r="L221" s="97">
        <f t="shared" ca="1" si="57"/>
        <v>1669.8748145766758</v>
      </c>
      <c r="M221" s="97">
        <f t="shared" ca="1" si="58"/>
        <v>1880.8207286193087</v>
      </c>
      <c r="N221" s="54">
        <f>Assumptions!E59</f>
        <v>0.25</v>
      </c>
      <c r="O221" s="77">
        <f t="shared" ca="1" si="59"/>
        <v>0.24975085286135867</v>
      </c>
      <c r="P221" s="77">
        <f t="shared" ca="1" si="60"/>
        <v>0.24950170572271738</v>
      </c>
      <c r="Q221" s="77">
        <f t="shared" ca="1" si="61"/>
        <v>0.24925255858407608</v>
      </c>
      <c r="R221" s="77">
        <f t="shared" ca="1" si="62"/>
        <v>0.24900341144543475</v>
      </c>
      <c r="S221" s="97">
        <f t="shared" ca="1" si="63"/>
        <v>188.04559425345099</v>
      </c>
      <c r="T221" s="97">
        <f t="shared" ca="1" si="64"/>
        <v>211.58926107619476</v>
      </c>
      <c r="U221" s="97">
        <f t="shared" ca="1" si="65"/>
        <v>238.08040292926751</v>
      </c>
      <c r="V221" s="97">
        <f t="shared" ca="1" si="66"/>
        <v>267.8879894441356</v>
      </c>
      <c r="W221" s="97">
        <f t="shared" ca="1" si="67"/>
        <v>301.42717461066542</v>
      </c>
      <c r="X221" s="97">
        <f t="shared" ca="1" si="68"/>
        <v>908.51186024857543</v>
      </c>
      <c r="Y221" s="97">
        <f t="shared" ca="1" si="69"/>
        <v>5060.2014645952358</v>
      </c>
      <c r="Z221" s="97">
        <f t="shared" ca="1" si="70"/>
        <v>4916.0123957693231</v>
      </c>
      <c r="AA221" s="97">
        <f ca="1">Assumptions!D40*Y221+(1-Assumptions!D40)*Z221</f>
        <v>4995.3163836235744</v>
      </c>
      <c r="AB221" s="97">
        <f t="shared" ca="1" si="71"/>
        <v>3179.847175920424</v>
      </c>
      <c r="AC221" s="97">
        <f t="shared" ca="1" si="72"/>
        <v>4088.3590361689994</v>
      </c>
      <c r="AD221" s="97">
        <f ca="1">AC221+Assumptions!D47-Assumptions!D48-Assumptions!D49</f>
        <v>5228.8590361689994</v>
      </c>
      <c r="AE221" s="73">
        <f ca="1">AD221/Assumptions!D46</f>
        <v>112.44858142298924</v>
      </c>
      <c r="AF221" s="77">
        <f ca="1">AE221/Assumptions!D45-1</f>
        <v>0.11556132364076621</v>
      </c>
    </row>
    <row r="222" spans="2:32" x14ac:dyDescent="0.2">
      <c r="B222" s="130">
        <v>211</v>
      </c>
      <c r="C222" s="77">
        <f ca="1">MAX(Assumptions!F70,MIN(Assumptions!G70,NORMINV(RAND(),Assumptions!D70,Assumptions!E70)))</f>
        <v>0.15059096892719032</v>
      </c>
      <c r="D222" s="77">
        <f ca="1">MAX(Assumptions!F71,MIN(Assumptions!G71,NORMINV(RAND(),Assumptions!D71,Assumptions!E71)))</f>
        <v>0.31342178806245635</v>
      </c>
      <c r="E222" s="77">
        <f ca="1">MAX(Assumptions!F72,MIN(Assumptions!G72,NORMINV(RAND(),Assumptions!D72,Assumptions!E72)))</f>
        <v>7.5504855548990585E-2</v>
      </c>
      <c r="F222" s="77">
        <f ca="1">MAX(Assumptions!F73,MIN(Assumptions!G73,NORMINV(RAND(),Assumptions!D73,Assumptions!E73)))</f>
        <v>2.1571972823678127E-2</v>
      </c>
      <c r="G222" s="101">
        <f ca="1">MAX(Assumptions!F74,MIN(Assumptions!G74,NORMINV(RAND(),Assumptions!D74,Assumptions!E74)))</f>
        <v>12.561951713368693</v>
      </c>
      <c r="H222" s="77">
        <f ca="1">MAX(Assumptions!F75,MIN(Assumptions!G75,NORMINV(RAND(),Assumptions!D75,Assumptions!E75)))</f>
        <v>0.54068335703625836</v>
      </c>
      <c r="I222" s="97">
        <f ca="1">'Historical Financials'!F7*(1+C222)</f>
        <v>1193.8531893588524</v>
      </c>
      <c r="J222" s="97">
        <f t="shared" ca="1" si="55"/>
        <v>1373.6366979012184</v>
      </c>
      <c r="K222" s="97">
        <f t="shared" ca="1" si="56"/>
        <v>1580.493979192109</v>
      </c>
      <c r="L222" s="97">
        <f t="shared" ca="1" si="57"/>
        <v>1818.5020989022391</v>
      </c>
      <c r="M222" s="97">
        <f t="shared" ca="1" si="58"/>
        <v>2092.3520919720563</v>
      </c>
      <c r="N222" s="54">
        <f>Assumptions!E59</f>
        <v>0.25</v>
      </c>
      <c r="O222" s="77">
        <f t="shared" ca="1" si="59"/>
        <v>0.26585544701561409</v>
      </c>
      <c r="P222" s="77">
        <f t="shared" ca="1" si="60"/>
        <v>0.28171089403122818</v>
      </c>
      <c r="Q222" s="77">
        <f t="shared" ca="1" si="61"/>
        <v>0.29756634104684226</v>
      </c>
      <c r="R222" s="77">
        <f t="shared" ca="1" si="62"/>
        <v>0.31342178806245635</v>
      </c>
      <c r="S222" s="97">
        <f t="shared" ca="1" si="63"/>
        <v>161.37413755774705</v>
      </c>
      <c r="T222" s="97">
        <f t="shared" ca="1" si="64"/>
        <v>197.45150544801385</v>
      </c>
      <c r="U222" s="97">
        <f t="shared" ca="1" si="65"/>
        <v>240.73514032782933</v>
      </c>
      <c r="V222" s="97">
        <f t="shared" ca="1" si="66"/>
        <v>292.57729009543726</v>
      </c>
      <c r="W222" s="97">
        <f t="shared" ca="1" si="67"/>
        <v>354.57405416356028</v>
      </c>
      <c r="X222" s="97">
        <f t="shared" ca="1" si="68"/>
        <v>979.32883935107236</v>
      </c>
      <c r="Y222" s="97">
        <f t="shared" ca="1" si="69"/>
        <v>6716.1794015129653</v>
      </c>
      <c r="Z222" s="97">
        <f t="shared" ca="1" si="70"/>
        <v>8237.9864097006484</v>
      </c>
      <c r="AA222" s="97">
        <f ca="1">Assumptions!D40*Y222+(1-Assumptions!D40)*Z222</f>
        <v>7400.9925551974229</v>
      </c>
      <c r="AB222" s="97">
        <f t="shared" ca="1" si="71"/>
        <v>5143.1369675088954</v>
      </c>
      <c r="AC222" s="97">
        <f t="shared" ca="1" si="72"/>
        <v>6122.4658068599674</v>
      </c>
      <c r="AD222" s="97">
        <f ca="1">AC222+Assumptions!D47-Assumptions!D48-Assumptions!D49</f>
        <v>7262.9658068599674</v>
      </c>
      <c r="AE222" s="73">
        <f ca="1">AD222/Assumptions!D46</f>
        <v>156.19281305075199</v>
      </c>
      <c r="AF222" s="77">
        <f ca="1">AE222/Assumptions!D45-1</f>
        <v>0.54953187550349214</v>
      </c>
    </row>
    <row r="223" spans="2:32" x14ac:dyDescent="0.2">
      <c r="B223" s="130">
        <v>212</v>
      </c>
      <c r="C223" s="77">
        <f ca="1">MAX(Assumptions!F70,MIN(Assumptions!G70,NORMINV(RAND(),Assumptions!D70,Assumptions!E70)))</f>
        <v>0.178942521497229</v>
      </c>
      <c r="D223" s="77">
        <f ca="1">MAX(Assumptions!F71,MIN(Assumptions!G71,NORMINV(RAND(),Assumptions!D71,Assumptions!E71)))</f>
        <v>0.30538067229440824</v>
      </c>
      <c r="E223" s="77">
        <f ca="1">MAX(Assumptions!F72,MIN(Assumptions!G72,NORMINV(RAND(),Assumptions!D72,Assumptions!E72)))</f>
        <v>8.3912589714640273E-2</v>
      </c>
      <c r="F223" s="77">
        <f ca="1">MAX(Assumptions!F73,MIN(Assumptions!G73,NORMINV(RAND(),Assumptions!D73,Assumptions!E73)))</f>
        <v>3.8809789767497736E-2</v>
      </c>
      <c r="G223" s="101">
        <f ca="1">MAX(Assumptions!F74,MIN(Assumptions!G74,NORMINV(RAND(),Assumptions!D74,Assumptions!E74)))</f>
        <v>13.468295483552421</v>
      </c>
      <c r="H223" s="77">
        <f ca="1">MAX(Assumptions!F75,MIN(Assumptions!G75,NORMINV(RAND(),Assumptions!D75,Assumptions!E75)))</f>
        <v>0.62306427313383683</v>
      </c>
      <c r="I223" s="97">
        <f ca="1">'Historical Financials'!F7*(1+C223)</f>
        <v>1223.2707603055248</v>
      </c>
      <c r="J223" s="97">
        <f t="shared" ca="1" si="55"/>
        <v>1442.165914628428</v>
      </c>
      <c r="K223" s="97">
        <f t="shared" ca="1" si="56"/>
        <v>1700.2307198093965</v>
      </c>
      <c r="L223" s="97">
        <f t="shared" ca="1" si="57"/>
        <v>2004.4742919391388</v>
      </c>
      <c r="M223" s="97">
        <f t="shared" ca="1" si="58"/>
        <v>2363.1599760151012</v>
      </c>
      <c r="N223" s="54">
        <f>Assumptions!E59</f>
        <v>0.25</v>
      </c>
      <c r="O223" s="77">
        <f t="shared" ca="1" si="59"/>
        <v>0.26384516807360203</v>
      </c>
      <c r="P223" s="77">
        <f t="shared" ca="1" si="60"/>
        <v>0.27769033614720412</v>
      </c>
      <c r="Q223" s="77">
        <f t="shared" ca="1" si="61"/>
        <v>0.29153550422080621</v>
      </c>
      <c r="R223" s="77">
        <f t="shared" ca="1" si="62"/>
        <v>0.30538067229440824</v>
      </c>
      <c r="S223" s="97">
        <f t="shared" ca="1" si="63"/>
        <v>190.54407677890944</v>
      </c>
      <c r="T223" s="97">
        <f t="shared" ca="1" si="64"/>
        <v>237.0812570424726</v>
      </c>
      <c r="U223" s="97">
        <f t="shared" ca="1" si="65"/>
        <v>294.1720955553053</v>
      </c>
      <c r="V223" s="97">
        <f t="shared" ca="1" si="66"/>
        <v>364.10344841682797</v>
      </c>
      <c r="W223" s="97">
        <f t="shared" ca="1" si="67"/>
        <v>449.64267068692658</v>
      </c>
      <c r="X223" s="97">
        <f t="shared" ca="1" si="68"/>
        <v>1172.9100002106011</v>
      </c>
      <c r="Y223" s="97">
        <f t="shared" ca="1" si="69"/>
        <v>10356.190940566536</v>
      </c>
      <c r="Z223" s="97">
        <f t="shared" ca="1" si="70"/>
        <v>9719.5756713278024</v>
      </c>
      <c r="AA223" s="97">
        <f ca="1">Assumptions!D40*Y223+(1-Assumptions!D40)*Z223</f>
        <v>10069.714069409107</v>
      </c>
      <c r="AB223" s="97">
        <f t="shared" ca="1" si="71"/>
        <v>6730.476861043383</v>
      </c>
      <c r="AC223" s="97">
        <f t="shared" ca="1" si="72"/>
        <v>7903.3868612539845</v>
      </c>
      <c r="AD223" s="97">
        <f ca="1">AC223+Assumptions!D47-Assumptions!D48-Assumptions!D49</f>
        <v>9043.8868612539845</v>
      </c>
      <c r="AE223" s="73">
        <f ca="1">AD223/Assumptions!D46</f>
        <v>194.49219056460183</v>
      </c>
      <c r="AF223" s="77">
        <f ca="1">AE223/Assumptions!D45-1</f>
        <v>0.92948601750597049</v>
      </c>
    </row>
    <row r="224" spans="2:32" x14ac:dyDescent="0.2">
      <c r="B224" s="130">
        <v>213</v>
      </c>
      <c r="C224" s="77">
        <f ca="1">MAX(Assumptions!F70,MIN(Assumptions!G70,NORMINV(RAND(),Assumptions!D70,Assumptions!E70)))</f>
        <v>0.11892164928095256</v>
      </c>
      <c r="D224" s="77">
        <f ca="1">MAX(Assumptions!F71,MIN(Assumptions!G71,NORMINV(RAND(),Assumptions!D71,Assumptions!E71)))</f>
        <v>0.27233157686546583</v>
      </c>
      <c r="E224" s="77">
        <f ca="1">MAX(Assumptions!F72,MIN(Assumptions!G72,NORMINV(RAND(),Assumptions!D72,Assumptions!E72)))</f>
        <v>8.8838946677421066E-2</v>
      </c>
      <c r="F224" s="77">
        <f ca="1">MAX(Assumptions!F73,MIN(Assumptions!G73,NORMINV(RAND(),Assumptions!D73,Assumptions!E73)))</f>
        <v>4.0068775160338639E-2</v>
      </c>
      <c r="G224" s="101">
        <f ca="1">MAX(Assumptions!F74,MIN(Assumptions!G74,NORMINV(RAND(),Assumptions!D74,Assumptions!E74)))</f>
        <v>13.86368196143988</v>
      </c>
      <c r="H224" s="77">
        <f ca="1">MAX(Assumptions!F75,MIN(Assumptions!G75,NORMINV(RAND(),Assumptions!D75,Assumptions!E75)))</f>
        <v>0.63838542766581419</v>
      </c>
      <c r="I224" s="97">
        <f ca="1">'Historical Financials'!F7*(1+C224)</f>
        <v>1160.9931032939164</v>
      </c>
      <c r="J224" s="97">
        <f t="shared" ca="1" si="55"/>
        <v>1299.0603179414404</v>
      </c>
      <c r="K224" s="97">
        <f t="shared" ca="1" si="56"/>
        <v>1453.5467134664752</v>
      </c>
      <c r="L224" s="97">
        <f t="shared" ca="1" si="57"/>
        <v>1626.4048859388167</v>
      </c>
      <c r="M224" s="97">
        <f t="shared" ca="1" si="58"/>
        <v>1819.8196373732603</v>
      </c>
      <c r="N224" s="54">
        <f>Assumptions!E59</f>
        <v>0.25</v>
      </c>
      <c r="O224" s="77">
        <f t="shared" ca="1" si="59"/>
        <v>0.25558289421636649</v>
      </c>
      <c r="P224" s="77">
        <f t="shared" ca="1" si="60"/>
        <v>0.26116578843273291</v>
      </c>
      <c r="Q224" s="77">
        <f t="shared" ca="1" si="61"/>
        <v>0.26674868264909934</v>
      </c>
      <c r="R224" s="77">
        <f t="shared" ca="1" si="62"/>
        <v>0.27233157686546583</v>
      </c>
      <c r="S224" s="97">
        <f t="shared" ca="1" si="63"/>
        <v>185.29026969083691</v>
      </c>
      <c r="T224" s="97">
        <f t="shared" ca="1" si="64"/>
        <v>211.95519490083257</v>
      </c>
      <c r="U224" s="97">
        <f t="shared" ca="1" si="65"/>
        <v>242.34175242707701</v>
      </c>
      <c r="V224" s="97">
        <f t="shared" ca="1" si="66"/>
        <v>276.95800263953424</v>
      </c>
      <c r="W224" s="97">
        <f t="shared" ca="1" si="67"/>
        <v>316.38021200338352</v>
      </c>
      <c r="X224" s="97">
        <f t="shared" ca="1" si="68"/>
        <v>940.44933841902366</v>
      </c>
      <c r="Y224" s="97">
        <f t="shared" ca="1" si="69"/>
        <v>6747.0990842849615</v>
      </c>
      <c r="Z224" s="97">
        <f t="shared" ca="1" si="70"/>
        <v>6870.7624704803638</v>
      </c>
      <c r="AA224" s="97">
        <f ca="1">Assumptions!D40*Y224+(1-Assumptions!D40)*Z224</f>
        <v>6802.747608072892</v>
      </c>
      <c r="AB224" s="97">
        <f t="shared" ca="1" si="71"/>
        <v>4444.942267183932</v>
      </c>
      <c r="AC224" s="97">
        <f t="shared" ca="1" si="72"/>
        <v>5385.3916056029557</v>
      </c>
      <c r="AD224" s="97">
        <f ca="1">AC224+Assumptions!D47-Assumptions!D48-Assumptions!D49</f>
        <v>6525.8916056029557</v>
      </c>
      <c r="AE224" s="73">
        <f ca="1">AD224/Assumptions!D46</f>
        <v>140.34175495920334</v>
      </c>
      <c r="AF224" s="77">
        <f ca="1">AE224/Assumptions!D45-1</f>
        <v>0.39227931507146185</v>
      </c>
    </row>
    <row r="225" spans="2:32" x14ac:dyDescent="0.2">
      <c r="B225" s="130">
        <v>214</v>
      </c>
      <c r="C225" s="77">
        <f ca="1">MAX(Assumptions!F70,MIN(Assumptions!G70,NORMINV(RAND(),Assumptions!D70,Assumptions!E70)))</f>
        <v>0.19902500089890041</v>
      </c>
      <c r="D225" s="77">
        <f ca="1">MAX(Assumptions!F71,MIN(Assumptions!G71,NORMINV(RAND(),Assumptions!D71,Assumptions!E71)))</f>
        <v>0.26083133452543394</v>
      </c>
      <c r="E225" s="77">
        <f ca="1">MAX(Assumptions!F72,MIN(Assumptions!G72,NORMINV(RAND(),Assumptions!D72,Assumptions!E72)))</f>
        <v>9.0127615178651324E-2</v>
      </c>
      <c r="F225" s="77">
        <f ca="1">MAX(Assumptions!F73,MIN(Assumptions!G73,NORMINV(RAND(),Assumptions!D73,Assumptions!E73)))</f>
        <v>3.5061196339985647E-2</v>
      </c>
      <c r="G225" s="101">
        <f ca="1">MAX(Assumptions!F74,MIN(Assumptions!G74,NORMINV(RAND(),Assumptions!D74,Assumptions!E74)))</f>
        <v>17.422352427517247</v>
      </c>
      <c r="H225" s="77">
        <f ca="1">MAX(Assumptions!F75,MIN(Assumptions!G75,NORMINV(RAND(),Assumptions!D75,Assumptions!E75)))</f>
        <v>0.55406765948340375</v>
      </c>
      <c r="I225" s="97">
        <f ca="1">'Historical Financials'!F7*(1+C225)</f>
        <v>1244.1083409326989</v>
      </c>
      <c r="J225" s="97">
        <f t="shared" ca="1" si="55"/>
        <v>1491.7170046051585</v>
      </c>
      <c r="K225" s="97">
        <f t="shared" ca="1" si="56"/>
        <v>1788.6059827876052</v>
      </c>
      <c r="L225" s="97">
        <f t="shared" ca="1" si="57"/>
        <v>2144.5832901196868</v>
      </c>
      <c r="M225" s="97">
        <f t="shared" ca="1" si="58"/>
        <v>2571.4089813635242</v>
      </c>
      <c r="N225" s="54">
        <f>Assumptions!E59</f>
        <v>0.25</v>
      </c>
      <c r="O225" s="77">
        <f t="shared" ca="1" si="59"/>
        <v>0.25270783363135851</v>
      </c>
      <c r="P225" s="77">
        <f t="shared" ca="1" si="60"/>
        <v>0.25541566726271697</v>
      </c>
      <c r="Q225" s="77">
        <f t="shared" ca="1" si="61"/>
        <v>0.25812350089407543</v>
      </c>
      <c r="R225" s="77">
        <f t="shared" ca="1" si="62"/>
        <v>0.26083133452543394</v>
      </c>
      <c r="S225" s="97">
        <f t="shared" ca="1" si="63"/>
        <v>172.33004915109024</v>
      </c>
      <c r="T225" s="97">
        <f t="shared" ca="1" si="64"/>
        <v>208.86609473303844</v>
      </c>
      <c r="U225" s="97">
        <f t="shared" ca="1" si="65"/>
        <v>253.11915619477699</v>
      </c>
      <c r="V225" s="97">
        <f t="shared" ca="1" si="66"/>
        <v>306.71376421047802</v>
      </c>
      <c r="W225" s="97">
        <f t="shared" ca="1" si="67"/>
        <v>371.61541555434047</v>
      </c>
      <c r="X225" s="97">
        <f t="shared" ca="1" si="68"/>
        <v>987.79072913624532</v>
      </c>
      <c r="Y225" s="97">
        <f t="shared" ca="1" si="69"/>
        <v>6985.1046193687243</v>
      </c>
      <c r="Z225" s="97">
        <f t="shared" ca="1" si="70"/>
        <v>11685.24209357851</v>
      </c>
      <c r="AA225" s="97">
        <f ca="1">Assumptions!D40*Y225+(1-Assumptions!D40)*Z225</f>
        <v>9100.1664827631284</v>
      </c>
      <c r="AB225" s="97">
        <f t="shared" ca="1" si="71"/>
        <v>5911.0227494428582</v>
      </c>
      <c r="AC225" s="97">
        <f t="shared" ca="1" si="72"/>
        <v>6898.8134785791035</v>
      </c>
      <c r="AD225" s="97">
        <f ca="1">AC225+Assumptions!D47-Assumptions!D48-Assumptions!D49</f>
        <v>8039.3134785791035</v>
      </c>
      <c r="AE225" s="73">
        <f ca="1">AD225/Assumptions!D46</f>
        <v>172.88846190492697</v>
      </c>
      <c r="AF225" s="77">
        <f ca="1">AE225/Assumptions!D45-1</f>
        <v>0.71516331254887877</v>
      </c>
    </row>
    <row r="226" spans="2:32" x14ac:dyDescent="0.2">
      <c r="B226" s="130">
        <v>215</v>
      </c>
      <c r="C226" s="77">
        <f ca="1">MAX(Assumptions!F70,MIN(Assumptions!G70,NORMINV(RAND(),Assumptions!D70,Assumptions!E70)))</f>
        <v>0.17444297876421097</v>
      </c>
      <c r="D226" s="77">
        <f ca="1">MAX(Assumptions!F71,MIN(Assumptions!G71,NORMINV(RAND(),Assumptions!D71,Assumptions!E71)))</f>
        <v>0.28659167330808255</v>
      </c>
      <c r="E226" s="77">
        <f ca="1">MAX(Assumptions!F72,MIN(Assumptions!G72,NORMINV(RAND(),Assumptions!D72,Assumptions!E72)))</f>
        <v>8.7256350386047135E-2</v>
      </c>
      <c r="F226" s="77">
        <f ca="1">MAX(Assumptions!F73,MIN(Assumptions!G73,NORMINV(RAND(),Assumptions!D73,Assumptions!E73)))</f>
        <v>3.2978037241328764E-2</v>
      </c>
      <c r="G226" s="101">
        <f ca="1">MAX(Assumptions!F74,MIN(Assumptions!G74,NORMINV(RAND(),Assumptions!D74,Assumptions!E74)))</f>
        <v>19.650709859730881</v>
      </c>
      <c r="H226" s="77">
        <f ca="1">MAX(Assumptions!F75,MIN(Assumptions!G75,NORMINV(RAND(),Assumptions!D75,Assumptions!E75)))</f>
        <v>0.65504342739651877</v>
      </c>
      <c r="I226" s="97">
        <f ca="1">'Historical Financials'!F7*(1+C226)</f>
        <v>1218.6020347657452</v>
      </c>
      <c r="J226" s="97">
        <f t="shared" ca="1" si="55"/>
        <v>1431.1786036384103</v>
      </c>
      <c r="K226" s="97">
        <f t="shared" ca="1" si="56"/>
        <v>1680.8376624006987</v>
      </c>
      <c r="L226" s="97">
        <f t="shared" ca="1" si="57"/>
        <v>1974.0479910489498</v>
      </c>
      <c r="M226" s="97">
        <f t="shared" ca="1" si="58"/>
        <v>2318.4068028310353</v>
      </c>
      <c r="N226" s="54">
        <f>Assumptions!E59</f>
        <v>0.25</v>
      </c>
      <c r="O226" s="77">
        <f t="shared" ca="1" si="59"/>
        <v>0.25914791832702067</v>
      </c>
      <c r="P226" s="77">
        <f t="shared" ca="1" si="60"/>
        <v>0.26829583665404128</v>
      </c>
      <c r="Q226" s="77">
        <f t="shared" ca="1" si="61"/>
        <v>0.27744375498106189</v>
      </c>
      <c r="R226" s="77">
        <f t="shared" ca="1" si="62"/>
        <v>0.28659167330808255</v>
      </c>
      <c r="S226" s="97">
        <f t="shared" ca="1" si="63"/>
        <v>199.55931337133137</v>
      </c>
      <c r="T226" s="97">
        <f t="shared" ca="1" si="64"/>
        <v>242.94706276092532</v>
      </c>
      <c r="U226" s="97">
        <f t="shared" ca="1" si="65"/>
        <v>295.39952832288708</v>
      </c>
      <c r="V226" s="97">
        <f t="shared" ca="1" si="66"/>
        <v>358.75895771587199</v>
      </c>
      <c r="W226" s="97">
        <f t="shared" ca="1" si="67"/>
        <v>435.23449042540932</v>
      </c>
      <c r="X226" s="97">
        <f t="shared" ca="1" si="68"/>
        <v>1162.0834702995485</v>
      </c>
      <c r="Y226" s="97">
        <f t="shared" ca="1" si="69"/>
        <v>8283.0074040927902</v>
      </c>
      <c r="Z226" s="97">
        <f t="shared" ca="1" si="70"/>
        <v>13056.640727303007</v>
      </c>
      <c r="AA226" s="97">
        <f ca="1">Assumptions!D40*Y226+(1-Assumptions!D40)*Z226</f>
        <v>10431.142399537388</v>
      </c>
      <c r="AB226" s="97">
        <f t="shared" ca="1" si="71"/>
        <v>6865.4990189783202</v>
      </c>
      <c r="AC226" s="97">
        <f t="shared" ca="1" si="72"/>
        <v>8027.5824892778692</v>
      </c>
      <c r="AD226" s="97">
        <f ca="1">AC226+Assumptions!D47-Assumptions!D48-Assumptions!D49</f>
        <v>9168.0824892778692</v>
      </c>
      <c r="AE226" s="73">
        <f ca="1">AD226/Assumptions!D46</f>
        <v>197.16306428554557</v>
      </c>
      <c r="AF226" s="77">
        <f ca="1">AE226/Assumptions!D45-1</f>
        <v>0.95598278061057118</v>
      </c>
    </row>
    <row r="227" spans="2:32" x14ac:dyDescent="0.2">
      <c r="B227" s="130">
        <v>216</v>
      </c>
      <c r="C227" s="77">
        <f ca="1">MAX(Assumptions!F70,MIN(Assumptions!G70,NORMINV(RAND(),Assumptions!D70,Assumptions!E70)))</f>
        <v>0.1459111727155728</v>
      </c>
      <c r="D227" s="77">
        <f ca="1">MAX(Assumptions!F71,MIN(Assumptions!G71,NORMINV(RAND(),Assumptions!D71,Assumptions!E71)))</f>
        <v>0.3318918531583897</v>
      </c>
      <c r="E227" s="77">
        <f ca="1">MAX(Assumptions!F72,MIN(Assumptions!G72,NORMINV(RAND(),Assumptions!D72,Assumptions!E72)))</f>
        <v>8.5774709427128837E-2</v>
      </c>
      <c r="F227" s="77">
        <f ca="1">MAX(Assumptions!F73,MIN(Assumptions!G73,NORMINV(RAND(),Assumptions!D73,Assumptions!E73)))</f>
        <v>3.8483436166710121E-2</v>
      </c>
      <c r="G227" s="101">
        <f ca="1">MAX(Assumptions!F74,MIN(Assumptions!G74,NORMINV(RAND(),Assumptions!D74,Assumptions!E74)))</f>
        <v>18.639109236879474</v>
      </c>
      <c r="H227" s="77">
        <f ca="1">MAX(Assumptions!F75,MIN(Assumptions!G75,NORMINV(RAND(),Assumptions!D75,Assumptions!E75)))</f>
        <v>0.62791511879614526</v>
      </c>
      <c r="I227" s="97">
        <f ca="1">'Historical Financials'!F7*(1+C227)</f>
        <v>1188.9974328096782</v>
      </c>
      <c r="J227" s="97">
        <f t="shared" ca="1" si="55"/>
        <v>1362.4854425867438</v>
      </c>
      <c r="K227" s="97">
        <f t="shared" ca="1" si="56"/>
        <v>1561.2872913224719</v>
      </c>
      <c r="L227" s="97">
        <f t="shared" ca="1" si="57"/>
        <v>1789.096550945254</v>
      </c>
      <c r="M227" s="97">
        <f t="shared" ca="1" si="58"/>
        <v>2050.1457267950627</v>
      </c>
      <c r="N227" s="54">
        <f>Assumptions!E59</f>
        <v>0.25</v>
      </c>
      <c r="O227" s="77">
        <f t="shared" ca="1" si="59"/>
        <v>0.27047296328959741</v>
      </c>
      <c r="P227" s="77">
        <f t="shared" ca="1" si="60"/>
        <v>0.29094592657919482</v>
      </c>
      <c r="Q227" s="77">
        <f t="shared" ca="1" si="61"/>
        <v>0.31141888986879229</v>
      </c>
      <c r="R227" s="77">
        <f t="shared" ca="1" si="62"/>
        <v>0.3318918531583897</v>
      </c>
      <c r="S227" s="97">
        <f t="shared" ca="1" si="63"/>
        <v>186.6473660677502</v>
      </c>
      <c r="T227" s="97">
        <f t="shared" ca="1" si="64"/>
        <v>231.39643832273043</v>
      </c>
      <c r="U227" s="97">
        <f t="shared" ca="1" si="65"/>
        <v>285.2305542497981</v>
      </c>
      <c r="V227" s="97">
        <f t="shared" ca="1" si="66"/>
        <v>349.84822170647817</v>
      </c>
      <c r="W227" s="97">
        <f t="shared" ca="1" si="67"/>
        <v>427.25018987834318</v>
      </c>
      <c r="X227" s="97">
        <f t="shared" ca="1" si="68"/>
        <v>1125.8649845368611</v>
      </c>
      <c r="Y227" s="97">
        <f t="shared" ca="1" si="69"/>
        <v>9382.1167141020378</v>
      </c>
      <c r="Z227" s="97">
        <f t="shared" ca="1" si="70"/>
        <v>12682.546927501729</v>
      </c>
      <c r="AA227" s="97">
        <f ca="1">Assumptions!D40*Y227+(1-Assumptions!D40)*Z227</f>
        <v>10867.310310131899</v>
      </c>
      <c r="AB227" s="97">
        <f t="shared" ca="1" si="71"/>
        <v>7201.5082150922044</v>
      </c>
      <c r="AC227" s="97">
        <f t="shared" ca="1" si="72"/>
        <v>8327.3731996290662</v>
      </c>
      <c r="AD227" s="97">
        <f ca="1">AC227+Assumptions!D47-Assumptions!D48-Assumptions!D49</f>
        <v>9467.8731996290662</v>
      </c>
      <c r="AE227" s="73">
        <f ca="1">AD227/Assumptions!D46</f>
        <v>203.61017633610896</v>
      </c>
      <c r="AF227" s="77">
        <f ca="1">AE227/Assumptions!D45-1</f>
        <v>1.0199422255566364</v>
      </c>
    </row>
    <row r="228" spans="2:32" x14ac:dyDescent="0.2">
      <c r="B228" s="130">
        <v>217</v>
      </c>
      <c r="C228" s="77">
        <f ca="1">MAX(Assumptions!F70,MIN(Assumptions!G70,NORMINV(RAND(),Assumptions!D70,Assumptions!E70)))</f>
        <v>0.1621478878844777</v>
      </c>
      <c r="D228" s="77">
        <f ca="1">MAX(Assumptions!F71,MIN(Assumptions!G71,NORMINV(RAND(),Assumptions!D71,Assumptions!E71)))</f>
        <v>0.34552399069538531</v>
      </c>
      <c r="E228" s="77">
        <f ca="1">MAX(Assumptions!F72,MIN(Assumptions!G72,NORMINV(RAND(),Assumptions!D72,Assumptions!E72)))</f>
        <v>8.2081687777843776E-2</v>
      </c>
      <c r="F228" s="77">
        <f ca="1">MAX(Assumptions!F73,MIN(Assumptions!G73,NORMINV(RAND(),Assumptions!D73,Assumptions!E73)))</f>
        <v>4.2039588462784029E-2</v>
      </c>
      <c r="G228" s="101">
        <f ca="1">MAX(Assumptions!F74,MIN(Assumptions!G74,NORMINV(RAND(),Assumptions!D74,Assumptions!E74)))</f>
        <v>18.120201237523659</v>
      </c>
      <c r="H228" s="77">
        <f ca="1">MAX(Assumptions!F75,MIN(Assumptions!G75,NORMINV(RAND(),Assumptions!D75,Assumptions!E75)))</f>
        <v>0.62645298026759422</v>
      </c>
      <c r="I228" s="97">
        <f ca="1">'Historical Financials'!F7*(1+C228)</f>
        <v>1205.8446484689341</v>
      </c>
      <c r="J228" s="97">
        <f t="shared" ca="1" si="55"/>
        <v>1401.3698113349724</v>
      </c>
      <c r="K228" s="97">
        <f t="shared" ca="1" si="56"/>
        <v>1628.5989663880073</v>
      </c>
      <c r="L228" s="97">
        <f t="shared" ca="1" si="57"/>
        <v>1892.6728489986663</v>
      </c>
      <c r="M228" s="97">
        <f t="shared" ca="1" si="58"/>
        <v>2199.565753920097</v>
      </c>
      <c r="N228" s="54">
        <f>Assumptions!E59</f>
        <v>0.25</v>
      </c>
      <c r="O228" s="77">
        <f t="shared" ca="1" si="59"/>
        <v>0.27388099767384633</v>
      </c>
      <c r="P228" s="77">
        <f t="shared" ca="1" si="60"/>
        <v>0.29776199534769265</v>
      </c>
      <c r="Q228" s="77">
        <f t="shared" ca="1" si="61"/>
        <v>0.32164299302153898</v>
      </c>
      <c r="R228" s="77">
        <f t="shared" ca="1" si="62"/>
        <v>0.34552399069538531</v>
      </c>
      <c r="S228" s="97">
        <f t="shared" ca="1" si="63"/>
        <v>188.85124344327332</v>
      </c>
      <c r="T228" s="97">
        <f t="shared" ca="1" si="64"/>
        <v>240.43801754119559</v>
      </c>
      <c r="U228" s="97">
        <f t="shared" ca="1" si="65"/>
        <v>303.78889946664026</v>
      </c>
      <c r="V228" s="97">
        <f t="shared" ca="1" si="66"/>
        <v>381.36262345101233</v>
      </c>
      <c r="W228" s="97">
        <f t="shared" ca="1" si="67"/>
        <v>476.10597966242125</v>
      </c>
      <c r="X228" s="97">
        <f t="shared" ca="1" si="68"/>
        <v>1218.725623212164</v>
      </c>
      <c r="Y228" s="97">
        <f t="shared" ca="1" si="69"/>
        <v>12389.991723673436</v>
      </c>
      <c r="Z228" s="97">
        <f t="shared" ca="1" si="70"/>
        <v>13771.402537164517</v>
      </c>
      <c r="AA228" s="97">
        <f ca="1">Assumptions!D40*Y228+(1-Assumptions!D40)*Z228</f>
        <v>13011.626589744423</v>
      </c>
      <c r="AB228" s="97">
        <f t="shared" ca="1" si="71"/>
        <v>8770.6413863256112</v>
      </c>
      <c r="AC228" s="97">
        <f t="shared" ca="1" si="72"/>
        <v>9989.3670095377747</v>
      </c>
      <c r="AD228" s="97">
        <f ca="1">AC228+Assumptions!D47-Assumptions!D48-Assumptions!D49</f>
        <v>11129.867009537775</v>
      </c>
      <c r="AE228" s="73">
        <f ca="1">AD228/Assumptions!D46</f>
        <v>239.35197869973709</v>
      </c>
      <c r="AF228" s="77">
        <f ca="1">AE228/Assumptions!D45-1</f>
        <v>1.3745235982116775</v>
      </c>
    </row>
    <row r="229" spans="2:32" x14ac:dyDescent="0.2">
      <c r="B229" s="130">
        <v>218</v>
      </c>
      <c r="C229" s="77">
        <f ca="1">MAX(Assumptions!F70,MIN(Assumptions!G70,NORMINV(RAND(),Assumptions!D70,Assumptions!E70)))</f>
        <v>0.15716724233873927</v>
      </c>
      <c r="D229" s="77">
        <f ca="1">MAX(Assumptions!F71,MIN(Assumptions!G71,NORMINV(RAND(),Assumptions!D71,Assumptions!E71)))</f>
        <v>0.32014007058741167</v>
      </c>
      <c r="E229" s="77">
        <f ca="1">MAX(Assumptions!F72,MIN(Assumptions!G72,NORMINV(RAND(),Assumptions!D72,Assumptions!E72)))</f>
        <v>9.7357624885646199E-2</v>
      </c>
      <c r="F229" s="77">
        <f ca="1">MAX(Assumptions!F73,MIN(Assumptions!G73,NORMINV(RAND(),Assumptions!D73,Assumptions!E73)))</f>
        <v>3.1072353223703955E-2</v>
      </c>
      <c r="G229" s="101">
        <f ca="1">MAX(Assumptions!F74,MIN(Assumptions!G74,NORMINV(RAND(),Assumptions!D74,Assumptions!E74)))</f>
        <v>21.380110920200515</v>
      </c>
      <c r="H229" s="77">
        <f ca="1">MAX(Assumptions!F75,MIN(Assumptions!G75,NORMINV(RAND(),Assumptions!D75,Assumptions!E75)))</f>
        <v>0.60451408633736736</v>
      </c>
      <c r="I229" s="97">
        <f ca="1">'Historical Financials'!F7*(1+C229)</f>
        <v>1200.6767306506758</v>
      </c>
      <c r="J229" s="97">
        <f t="shared" ca="1" si="55"/>
        <v>1389.3837813473358</v>
      </c>
      <c r="K229" s="97">
        <f t="shared" ca="1" si="56"/>
        <v>1607.7493988118665</v>
      </c>
      <c r="L229" s="97">
        <f t="shared" ca="1" si="57"/>
        <v>1860.4349381948937</v>
      </c>
      <c r="M229" s="97">
        <f t="shared" ca="1" si="58"/>
        <v>2152.8343669816281</v>
      </c>
      <c r="N229" s="54">
        <f>Assumptions!E59</f>
        <v>0.25</v>
      </c>
      <c r="O229" s="77">
        <f t="shared" ca="1" si="59"/>
        <v>0.26753501764685295</v>
      </c>
      <c r="P229" s="77">
        <f t="shared" ca="1" si="60"/>
        <v>0.28507003529370584</v>
      </c>
      <c r="Q229" s="77">
        <f t="shared" ca="1" si="61"/>
        <v>0.30260505294055873</v>
      </c>
      <c r="R229" s="77">
        <f t="shared" ca="1" si="62"/>
        <v>0.32014007058741167</v>
      </c>
      <c r="S229" s="97">
        <f t="shared" ca="1" si="63"/>
        <v>181.45649920395766</v>
      </c>
      <c r="T229" s="97">
        <f t="shared" ca="1" si="64"/>
        <v>224.70321435744393</v>
      </c>
      <c r="U229" s="97">
        <f t="shared" ca="1" si="65"/>
        <v>277.06160808475613</v>
      </c>
      <c r="V229" s="97">
        <f t="shared" ca="1" si="66"/>
        <v>340.3275346214354</v>
      </c>
      <c r="W229" s="97">
        <f t="shared" ca="1" si="67"/>
        <v>416.63627460713911</v>
      </c>
      <c r="X229" s="97">
        <f t="shared" ca="1" si="68"/>
        <v>1058.1493556915129</v>
      </c>
      <c r="Y229" s="97">
        <f t="shared" ca="1" si="69"/>
        <v>6480.8083806072009</v>
      </c>
      <c r="Z229" s="97">
        <f t="shared" ca="1" si="70"/>
        <v>14735.35516508796</v>
      </c>
      <c r="AA229" s="97">
        <f ca="1">Assumptions!D40*Y229+(1-Assumptions!D40)*Z229</f>
        <v>10195.354433623543</v>
      </c>
      <c r="AB229" s="97">
        <f t="shared" ca="1" si="71"/>
        <v>6407.0984905719733</v>
      </c>
      <c r="AC229" s="97">
        <f t="shared" ca="1" si="72"/>
        <v>7465.2478462634863</v>
      </c>
      <c r="AD229" s="97">
        <f ca="1">AC229+Assumptions!D47-Assumptions!D48-Assumptions!D49</f>
        <v>8605.7478462634863</v>
      </c>
      <c r="AE229" s="73">
        <f ca="1">AD229/Assumptions!D46</f>
        <v>185.06984615620399</v>
      </c>
      <c r="AF229" s="77">
        <f ca="1">AE229/Assumptions!D45-1</f>
        <v>0.8360103785337698</v>
      </c>
    </row>
    <row r="230" spans="2:32" x14ac:dyDescent="0.2">
      <c r="B230" s="130">
        <v>219</v>
      </c>
      <c r="C230" s="77">
        <f ca="1">MAX(Assumptions!F70,MIN(Assumptions!G70,NORMINV(RAND(),Assumptions!D70,Assumptions!E70)))</f>
        <v>0.13956404411678031</v>
      </c>
      <c r="D230" s="77">
        <f ca="1">MAX(Assumptions!F71,MIN(Assumptions!G71,NORMINV(RAND(),Assumptions!D71,Assumptions!E71)))</f>
        <v>0.34205924243129632</v>
      </c>
      <c r="E230" s="77">
        <f ca="1">MAX(Assumptions!F72,MIN(Assumptions!G72,NORMINV(RAND(),Assumptions!D72,Assumptions!E72)))</f>
        <v>9.0549554861821008E-2</v>
      </c>
      <c r="F230" s="77">
        <f ca="1">MAX(Assumptions!F73,MIN(Assumptions!G73,NORMINV(RAND(),Assumptions!D73,Assumptions!E73)))</f>
        <v>4.5265971603844116E-2</v>
      </c>
      <c r="G230" s="101">
        <f ca="1">MAX(Assumptions!F74,MIN(Assumptions!G74,NORMINV(RAND(),Assumptions!D74,Assumptions!E74)))</f>
        <v>14.32739622913045</v>
      </c>
      <c r="H230" s="77">
        <f ca="1">MAX(Assumptions!F75,MIN(Assumptions!G75,NORMINV(RAND(),Assumptions!D75,Assumptions!E75)))</f>
        <v>0.62961355211508163</v>
      </c>
      <c r="I230" s="97">
        <f ca="1">'Historical Financials'!F7*(1+C230)</f>
        <v>1182.4116521755711</v>
      </c>
      <c r="J230" s="97">
        <f t="shared" ca="1" si="55"/>
        <v>1347.4338041639976</v>
      </c>
      <c r="K230" s="97">
        <f t="shared" ca="1" si="56"/>
        <v>1535.4871150527829</v>
      </c>
      <c r="L230" s="97">
        <f t="shared" ca="1" si="57"/>
        <v>1749.7859065187572</v>
      </c>
      <c r="M230" s="97">
        <f t="shared" ca="1" si="58"/>
        <v>1993.9931039710614</v>
      </c>
      <c r="N230" s="54">
        <f>Assumptions!E59</f>
        <v>0.25</v>
      </c>
      <c r="O230" s="77">
        <f t="shared" ca="1" si="59"/>
        <v>0.27301481060782407</v>
      </c>
      <c r="P230" s="77">
        <f t="shared" ca="1" si="60"/>
        <v>0.29602962121564813</v>
      </c>
      <c r="Q230" s="77">
        <f t="shared" ca="1" si="61"/>
        <v>0.31904443182347225</v>
      </c>
      <c r="R230" s="77">
        <f t="shared" ca="1" si="62"/>
        <v>0.34205924243129632</v>
      </c>
      <c r="S230" s="97">
        <f t="shared" ca="1" si="63"/>
        <v>186.11560009713094</v>
      </c>
      <c r="T230" s="97">
        <f t="shared" ca="1" si="64"/>
        <v>231.61555011005899</v>
      </c>
      <c r="U230" s="97">
        <f t="shared" ca="1" si="65"/>
        <v>286.19063174367278</v>
      </c>
      <c r="V230" s="97">
        <f t="shared" ca="1" si="66"/>
        <v>351.48771554171111</v>
      </c>
      <c r="W230" s="97">
        <f t="shared" ca="1" si="67"/>
        <v>429.43659334975791</v>
      </c>
      <c r="X230" s="97">
        <f t="shared" ca="1" si="68"/>
        <v>1112.9727320895713</v>
      </c>
      <c r="Y230" s="97">
        <f t="shared" ca="1" si="69"/>
        <v>9912.5428178413495</v>
      </c>
      <c r="Z230" s="97">
        <f t="shared" ca="1" si="70"/>
        <v>9772.1978943130307</v>
      </c>
      <c r="AA230" s="97">
        <f ca="1">Assumptions!D40*Y230+(1-Assumptions!D40)*Z230</f>
        <v>9849.387602253606</v>
      </c>
      <c r="AB230" s="97">
        <f t="shared" ca="1" si="71"/>
        <v>6385.3132022554737</v>
      </c>
      <c r="AC230" s="97">
        <f t="shared" ca="1" si="72"/>
        <v>7498.2859343450455</v>
      </c>
      <c r="AD230" s="97">
        <f ca="1">AC230+Assumptions!D47-Assumptions!D48-Assumptions!D49</f>
        <v>8638.7859343450455</v>
      </c>
      <c r="AE230" s="73">
        <f ca="1">AD230/Assumptions!D46</f>
        <v>185.780342674087</v>
      </c>
      <c r="AF230" s="77">
        <f ca="1">AE230/Assumptions!D45-1</f>
        <v>0.84305895510006934</v>
      </c>
    </row>
    <row r="231" spans="2:32" x14ac:dyDescent="0.2">
      <c r="B231" s="130">
        <v>220</v>
      </c>
      <c r="C231" s="77">
        <f ca="1">MAX(Assumptions!F70,MIN(Assumptions!G70,NORMINV(RAND(),Assumptions!D70,Assumptions!E70)))</f>
        <v>0.13481840180083243</v>
      </c>
      <c r="D231" s="77">
        <f ca="1">MAX(Assumptions!F71,MIN(Assumptions!G71,NORMINV(RAND(),Assumptions!D71,Assumptions!E71)))</f>
        <v>0.23418848831727909</v>
      </c>
      <c r="E231" s="77">
        <f ca="1">MAX(Assumptions!F72,MIN(Assumptions!G72,NORMINV(RAND(),Assumptions!D72,Assumptions!E72)))</f>
        <v>9.1071310359148894E-2</v>
      </c>
      <c r="F231" s="77">
        <f ca="1">MAX(Assumptions!F73,MIN(Assumptions!G73,NORMINV(RAND(),Assumptions!D73,Assumptions!E73)))</f>
        <v>2.0488395535577138E-2</v>
      </c>
      <c r="G231" s="101">
        <f ca="1">MAX(Assumptions!F74,MIN(Assumptions!G74,NORMINV(RAND(),Assumptions!D74,Assumptions!E74)))</f>
        <v>16.248800376255367</v>
      </c>
      <c r="H231" s="77">
        <f ca="1">MAX(Assumptions!F75,MIN(Assumptions!G75,NORMINV(RAND(),Assumptions!D75,Assumptions!E75)))</f>
        <v>0.63515643853834858</v>
      </c>
      <c r="I231" s="97">
        <f ca="1">'Historical Financials'!F7*(1+C231)</f>
        <v>1177.4875737085438</v>
      </c>
      <c r="J231" s="97">
        <f t="shared" ca="1" si="55"/>
        <v>1336.2345665362695</v>
      </c>
      <c r="K231" s="97">
        <f t="shared" ca="1" si="56"/>
        <v>1516.3835752277175</v>
      </c>
      <c r="L231" s="97">
        <f t="shared" ca="1" si="57"/>
        <v>1720.8199853569508</v>
      </c>
      <c r="M231" s="97">
        <f t="shared" ca="1" si="58"/>
        <v>1952.8181855697069</v>
      </c>
      <c r="N231" s="54">
        <f>Assumptions!E59</f>
        <v>0.25</v>
      </c>
      <c r="O231" s="77">
        <f t="shared" ca="1" si="59"/>
        <v>0.24604712207931978</v>
      </c>
      <c r="P231" s="77">
        <f t="shared" ca="1" si="60"/>
        <v>0.24209424415863956</v>
      </c>
      <c r="Q231" s="77">
        <f t="shared" ca="1" si="61"/>
        <v>0.23814136623795931</v>
      </c>
      <c r="R231" s="77">
        <f t="shared" ca="1" si="62"/>
        <v>0.23418848831727909</v>
      </c>
      <c r="S231" s="97">
        <f t="shared" ca="1" si="63"/>
        <v>186.97220343496997</v>
      </c>
      <c r="T231" s="97">
        <f t="shared" ca="1" si="64"/>
        <v>208.82461848628705</v>
      </c>
      <c r="U231" s="97">
        <f t="shared" ca="1" si="65"/>
        <v>233.1708418396324</v>
      </c>
      <c r="V231" s="97">
        <f t="shared" ca="1" si="66"/>
        <v>260.28610646639271</v>
      </c>
      <c r="W231" s="97">
        <f t="shared" ca="1" si="67"/>
        <v>290.47453081325625</v>
      </c>
      <c r="X231" s="97">
        <f t="shared" ca="1" si="68"/>
        <v>897.83861840917677</v>
      </c>
      <c r="Y231" s="97">
        <f t="shared" ca="1" si="69"/>
        <v>4199.6832892848388</v>
      </c>
      <c r="Z231" s="97">
        <f t="shared" ca="1" si="70"/>
        <v>7431.0238851275853</v>
      </c>
      <c r="AA231" s="97">
        <f ca="1">Assumptions!D40*Y231+(1-Assumptions!D40)*Z231</f>
        <v>5653.7865574140742</v>
      </c>
      <c r="AB231" s="97">
        <f t="shared" ca="1" si="71"/>
        <v>3656.5686207935273</v>
      </c>
      <c r="AC231" s="97">
        <f t="shared" ca="1" si="72"/>
        <v>4554.4072392027037</v>
      </c>
      <c r="AD231" s="97">
        <f ca="1">AC231+Assumptions!D47-Assumptions!D48-Assumptions!D49</f>
        <v>5694.9072392027037</v>
      </c>
      <c r="AE231" s="73">
        <f ca="1">AD231/Assumptions!D46</f>
        <v>122.47112342371406</v>
      </c>
      <c r="AF231" s="77">
        <f ca="1">AE231/Assumptions!D45-1</f>
        <v>0.21499130380668707</v>
      </c>
    </row>
    <row r="232" spans="2:32" x14ac:dyDescent="0.2">
      <c r="B232" s="130">
        <v>221</v>
      </c>
      <c r="C232" s="77">
        <f ca="1">MAX(Assumptions!F70,MIN(Assumptions!G70,NORMINV(RAND(),Assumptions!D70,Assumptions!E70)))</f>
        <v>0.11255289878491317</v>
      </c>
      <c r="D232" s="77">
        <f ca="1">MAX(Assumptions!F71,MIN(Assumptions!G71,NORMINV(RAND(),Assumptions!D71,Assumptions!E71)))</f>
        <v>0.31499291233592425</v>
      </c>
      <c r="E232" s="77">
        <f ca="1">MAX(Assumptions!F72,MIN(Assumptions!G72,NORMINV(RAND(),Assumptions!D72,Assumptions!E72)))</f>
        <v>7.5927625262733806E-2</v>
      </c>
      <c r="F232" s="77">
        <f ca="1">MAX(Assumptions!F73,MIN(Assumptions!G73,NORMINV(RAND(),Assumptions!D73,Assumptions!E73)))</f>
        <v>4.0291844026089263E-2</v>
      </c>
      <c r="G232" s="101">
        <f ca="1">MAX(Assumptions!F74,MIN(Assumptions!G74,NORMINV(RAND(),Assumptions!D74,Assumptions!E74)))</f>
        <v>16.851504133032066</v>
      </c>
      <c r="H232" s="77">
        <f ca="1">MAX(Assumptions!F75,MIN(Assumptions!G75,NORMINV(RAND(),Assumptions!D75,Assumptions!E75)))</f>
        <v>0.59654109658408794</v>
      </c>
      <c r="I232" s="97">
        <f ca="1">'Historical Financials'!F7*(1+C232)</f>
        <v>1154.3848877792259</v>
      </c>
      <c r="J232" s="97">
        <f t="shared" ca="1" si="55"/>
        <v>1284.3142532122745</v>
      </c>
      <c r="K232" s="97">
        <f t="shared" ca="1" si="56"/>
        <v>1428.867545362097</v>
      </c>
      <c r="L232" s="97">
        <f t="shared" ca="1" si="57"/>
        <v>1589.6907295722845</v>
      </c>
      <c r="M232" s="97">
        <f t="shared" ca="1" si="58"/>
        <v>1768.6150293571486</v>
      </c>
      <c r="N232" s="54">
        <f>Assumptions!E59</f>
        <v>0.25</v>
      </c>
      <c r="O232" s="77">
        <f t="shared" ca="1" si="59"/>
        <v>0.26624822808398108</v>
      </c>
      <c r="P232" s="77">
        <f t="shared" ca="1" si="60"/>
        <v>0.28249645616796215</v>
      </c>
      <c r="Q232" s="77">
        <f t="shared" ca="1" si="61"/>
        <v>0.29874468425194317</v>
      </c>
      <c r="R232" s="77">
        <f t="shared" ca="1" si="62"/>
        <v>0.31499291233592425</v>
      </c>
      <c r="S232" s="97">
        <f t="shared" ca="1" si="63"/>
        <v>172.15950670897968</v>
      </c>
      <c r="T232" s="97">
        <f t="shared" ca="1" si="64"/>
        <v>203.98507698143266</v>
      </c>
      <c r="U232" s="97">
        <f t="shared" ca="1" si="65"/>
        <v>240.79382431318331</v>
      </c>
      <c r="V232" s="97">
        <f t="shared" ca="1" si="66"/>
        <v>283.30431949262959</v>
      </c>
      <c r="W232" s="97">
        <f t="shared" ca="1" si="67"/>
        <v>332.33376009909864</v>
      </c>
      <c r="X232" s="97">
        <f t="shared" ca="1" si="68"/>
        <v>971.45116989235771</v>
      </c>
      <c r="Y232" s="97">
        <f t="shared" ca="1" si="69"/>
        <v>9701.6001369461956</v>
      </c>
      <c r="Z232" s="97">
        <f t="shared" ca="1" si="70"/>
        <v>9387.9931557517284</v>
      </c>
      <c r="AA232" s="97">
        <f ca="1">Assumptions!D40*Y232+(1-Assumptions!D40)*Z232</f>
        <v>9560.4769954086842</v>
      </c>
      <c r="AB232" s="97">
        <f t="shared" ca="1" si="71"/>
        <v>6630.7746479496964</v>
      </c>
      <c r="AC232" s="97">
        <f t="shared" ca="1" si="72"/>
        <v>7602.2258178420543</v>
      </c>
      <c r="AD232" s="97">
        <f ca="1">AC232+Assumptions!D47-Assumptions!D48-Assumptions!D49</f>
        <v>8742.7258178420543</v>
      </c>
      <c r="AE232" s="73">
        <f ca="1">AD232/Assumptions!D46</f>
        <v>188.01560898585063</v>
      </c>
      <c r="AF232" s="77">
        <f ca="1">AE232/Assumptions!D45-1</f>
        <v>0.8652342161294706</v>
      </c>
    </row>
    <row r="233" spans="2:32" x14ac:dyDescent="0.2">
      <c r="B233" s="130">
        <v>222</v>
      </c>
      <c r="C233" s="77">
        <f ca="1">MAX(Assumptions!F70,MIN(Assumptions!G70,NORMINV(RAND(),Assumptions!D70,Assumptions!E70)))</f>
        <v>0.10398456100882786</v>
      </c>
      <c r="D233" s="77">
        <f ca="1">MAX(Assumptions!F71,MIN(Assumptions!G71,NORMINV(RAND(),Assumptions!D71,Assumptions!E71)))</f>
        <v>0.27349514826930471</v>
      </c>
      <c r="E233" s="77">
        <f ca="1">MAX(Assumptions!F72,MIN(Assumptions!G72,NORMINV(RAND(),Assumptions!D72,Assumptions!E72)))</f>
        <v>8.1074489820687504E-2</v>
      </c>
      <c r="F233" s="77">
        <f ca="1">MAX(Assumptions!F73,MIN(Assumptions!G73,NORMINV(RAND(),Assumptions!D73,Assumptions!E73)))</f>
        <v>4.1206619003780295E-2</v>
      </c>
      <c r="G233" s="101">
        <f ca="1">MAX(Assumptions!F74,MIN(Assumptions!G74,NORMINV(RAND(),Assumptions!D74,Assumptions!E74)))</f>
        <v>13.377301800015747</v>
      </c>
      <c r="H233" s="77">
        <f ca="1">MAX(Assumptions!F75,MIN(Assumptions!G75,NORMINV(RAND(),Assumptions!D75,Assumptions!E75)))</f>
        <v>0.58928212928941159</v>
      </c>
      <c r="I233" s="97">
        <f ca="1">'Historical Financials'!F7*(1+C233)</f>
        <v>1145.4943805027597</v>
      </c>
      <c r="J233" s="97">
        <f t="shared" ca="1" si="55"/>
        <v>1264.6081107974185</v>
      </c>
      <c r="K233" s="97">
        <f t="shared" ca="1" si="56"/>
        <v>1396.1078300468912</v>
      </c>
      <c r="L233" s="97">
        <f t="shared" ca="1" si="57"/>
        <v>1541.2814898753045</v>
      </c>
      <c r="M233" s="97">
        <f t="shared" ca="1" si="58"/>
        <v>1701.5509689910202</v>
      </c>
      <c r="N233" s="54">
        <f>Assumptions!E59</f>
        <v>0.25</v>
      </c>
      <c r="O233" s="77">
        <f t="shared" ca="1" si="59"/>
        <v>0.25587378706732616</v>
      </c>
      <c r="P233" s="77">
        <f t="shared" ca="1" si="60"/>
        <v>0.26174757413465233</v>
      </c>
      <c r="Q233" s="77">
        <f t="shared" ca="1" si="61"/>
        <v>0.26762136120197855</v>
      </c>
      <c r="R233" s="77">
        <f t="shared" ca="1" si="62"/>
        <v>0.27349514826930471</v>
      </c>
      <c r="S233" s="97">
        <f t="shared" ca="1" si="63"/>
        <v>168.75484190793043</v>
      </c>
      <c r="T233" s="97">
        <f t="shared" ca="1" si="64"/>
        <v>190.67995056257138</v>
      </c>
      <c r="U233" s="97">
        <f t="shared" ca="1" si="65"/>
        <v>215.34009432809779</v>
      </c>
      <c r="V233" s="97">
        <f t="shared" ca="1" si="66"/>
        <v>243.06700448309743</v>
      </c>
      <c r="W233" s="97">
        <f t="shared" ca="1" si="67"/>
        <v>274.23182881154668</v>
      </c>
      <c r="X233" s="97">
        <f t="shared" ca="1" si="68"/>
        <v>853.3505928494219</v>
      </c>
      <c r="Y233" s="97">
        <f t="shared" ca="1" si="69"/>
        <v>7161.957472256212</v>
      </c>
      <c r="Z233" s="97">
        <f t="shared" ca="1" si="70"/>
        <v>6225.3405539481882</v>
      </c>
      <c r="AA233" s="97">
        <f ca="1">Assumptions!D40*Y233+(1-Assumptions!D40)*Z233</f>
        <v>6740.4798590176015</v>
      </c>
      <c r="AB233" s="97">
        <f t="shared" ca="1" si="71"/>
        <v>4564.7050254691667</v>
      </c>
      <c r="AC233" s="97">
        <f t="shared" ca="1" si="72"/>
        <v>5418.055618318589</v>
      </c>
      <c r="AD233" s="97">
        <f ca="1">AC233+Assumptions!D47-Assumptions!D48-Assumptions!D49</f>
        <v>6558.555618318589</v>
      </c>
      <c r="AE233" s="73">
        <f ca="1">AD233/Assumptions!D46</f>
        <v>141.04420684556106</v>
      </c>
      <c r="AF233" s="77">
        <f ca="1">AE233/Assumptions!D45-1</f>
        <v>0.39924808378532806</v>
      </c>
    </row>
    <row r="234" spans="2:32" x14ac:dyDescent="0.2">
      <c r="B234" s="130">
        <v>223</v>
      </c>
      <c r="C234" s="77">
        <f ca="1">MAX(Assumptions!F70,MIN(Assumptions!G70,NORMINV(RAND(),Assumptions!D70,Assumptions!E70)))</f>
        <v>0.10987258171866165</v>
      </c>
      <c r="D234" s="77">
        <f ca="1">MAX(Assumptions!F71,MIN(Assumptions!G71,NORMINV(RAND(),Assumptions!D71,Assumptions!E71)))</f>
        <v>0.23611201693230102</v>
      </c>
      <c r="E234" s="77">
        <f ca="1">MAX(Assumptions!F72,MIN(Assumptions!G72,NORMINV(RAND(),Assumptions!D72,Assumptions!E72)))</f>
        <v>7.6755362308811956E-2</v>
      </c>
      <c r="F234" s="77">
        <f ca="1">MAX(Assumptions!F73,MIN(Assumptions!G73,NORMINV(RAND(),Assumptions!D73,Assumptions!E73)))</f>
        <v>3.1814577353729862E-2</v>
      </c>
      <c r="G234" s="101">
        <f ca="1">MAX(Assumptions!F74,MIN(Assumptions!G74,NORMINV(RAND(),Assumptions!D74,Assumptions!E74)))</f>
        <v>13.879043253468858</v>
      </c>
      <c r="H234" s="77">
        <f ca="1">MAX(Assumptions!F75,MIN(Assumptions!G75,NORMINV(RAND(),Assumptions!D75,Assumptions!E75)))</f>
        <v>0.58074559089237243</v>
      </c>
      <c r="I234" s="97">
        <f ca="1">'Historical Financials'!F7*(1+C234)</f>
        <v>1151.6037907912832</v>
      </c>
      <c r="J234" s="97">
        <f t="shared" ca="1" si="55"/>
        <v>1278.1334724025191</v>
      </c>
      <c r="K234" s="97">
        <f t="shared" ca="1" si="56"/>
        <v>1418.5652967964218</v>
      </c>
      <c r="L234" s="97">
        <f t="shared" ca="1" si="57"/>
        <v>1574.4267282919441</v>
      </c>
      <c r="M234" s="97">
        <f t="shared" ca="1" si="58"/>
        <v>1747.4130576562459</v>
      </c>
      <c r="N234" s="54">
        <f>Assumptions!E59</f>
        <v>0.25</v>
      </c>
      <c r="O234" s="77">
        <f t="shared" ca="1" si="59"/>
        <v>0.24652800423307525</v>
      </c>
      <c r="P234" s="77">
        <f t="shared" ca="1" si="60"/>
        <v>0.2430560084661505</v>
      </c>
      <c r="Q234" s="77">
        <f t="shared" ca="1" si="61"/>
        <v>0.23958401269922577</v>
      </c>
      <c r="R234" s="77">
        <f t="shared" ca="1" si="62"/>
        <v>0.23611201693230102</v>
      </c>
      <c r="S234" s="97">
        <f t="shared" ca="1" si="63"/>
        <v>167.19720598924496</v>
      </c>
      <c r="T234" s="97">
        <f t="shared" ca="1" si="64"/>
        <v>182.9904350547753</v>
      </c>
      <c r="U234" s="97">
        <f t="shared" ca="1" si="65"/>
        <v>200.23574779126619</v>
      </c>
      <c r="V234" s="97">
        <f t="shared" ca="1" si="66"/>
        <v>219.0615769503579</v>
      </c>
      <c r="W234" s="97">
        <f t="shared" ca="1" si="67"/>
        <v>239.60704822853799</v>
      </c>
      <c r="X234" s="97">
        <f t="shared" ca="1" si="68"/>
        <v>802.01607012031423</v>
      </c>
      <c r="Y234" s="97">
        <f t="shared" ca="1" si="69"/>
        <v>5501.2400305425881</v>
      </c>
      <c r="Z234" s="97">
        <f t="shared" ca="1" si="70"/>
        <v>5726.2881343444997</v>
      </c>
      <c r="AA234" s="97">
        <f ca="1">Assumptions!D40*Y234+(1-Assumptions!D40)*Z234</f>
        <v>5602.5116772534484</v>
      </c>
      <c r="AB234" s="97">
        <f t="shared" ca="1" si="71"/>
        <v>3870.7716729135145</v>
      </c>
      <c r="AC234" s="97">
        <f t="shared" ca="1" si="72"/>
        <v>4672.7877430338285</v>
      </c>
      <c r="AD234" s="97">
        <f ca="1">AC234+Assumptions!D47-Assumptions!D48-Assumptions!D49</f>
        <v>5813.2877430338285</v>
      </c>
      <c r="AE234" s="73">
        <f ca="1">AD234/Assumptions!D46</f>
        <v>125.01694071040491</v>
      </c>
      <c r="AF234" s="77">
        <f ca="1">AE234/Assumptions!D45-1</f>
        <v>0.24024742768258833</v>
      </c>
    </row>
    <row r="235" spans="2:32" x14ac:dyDescent="0.2">
      <c r="B235" s="130">
        <v>224</v>
      </c>
      <c r="C235" s="77">
        <f ca="1">MAX(Assumptions!F70,MIN(Assumptions!G70,NORMINV(RAND(),Assumptions!D70,Assumptions!E70)))</f>
        <v>0.17217814100187184</v>
      </c>
      <c r="D235" s="77">
        <f ca="1">MAX(Assumptions!F71,MIN(Assumptions!G71,NORMINV(RAND(),Assumptions!D71,Assumptions!E71)))</f>
        <v>0.25959458250731537</v>
      </c>
      <c r="E235" s="77">
        <f ca="1">MAX(Assumptions!F72,MIN(Assumptions!G72,NORMINV(RAND(),Assumptions!D72,Assumptions!E72)))</f>
        <v>7.6365851724810099E-2</v>
      </c>
      <c r="F235" s="77">
        <f ca="1">MAX(Assumptions!F73,MIN(Assumptions!G73,NORMINV(RAND(),Assumptions!D73,Assumptions!E73)))</f>
        <v>4.0193424339475842E-2</v>
      </c>
      <c r="G235" s="101">
        <f ca="1">MAX(Assumptions!F74,MIN(Assumptions!G74,NORMINV(RAND(),Assumptions!D74,Assumptions!E74)))</f>
        <v>15.214209040858817</v>
      </c>
      <c r="H235" s="77">
        <f ca="1">MAX(Assumptions!F75,MIN(Assumptions!G75,NORMINV(RAND(),Assumptions!D75,Assumptions!E75)))</f>
        <v>0.54933621380043529</v>
      </c>
      <c r="I235" s="97">
        <f ca="1">'Historical Financials'!F7*(1+C235)</f>
        <v>1216.2520391035421</v>
      </c>
      <c r="J235" s="97">
        <f t="shared" ca="1" si="55"/>
        <v>1425.6640541861259</v>
      </c>
      <c r="K235" s="97">
        <f t="shared" ca="1" si="56"/>
        <v>1671.132240729085</v>
      </c>
      <c r="L235" s="97">
        <f t="shared" ca="1" si="57"/>
        <v>1958.8646833061116</v>
      </c>
      <c r="M235" s="97">
        <f t="shared" ca="1" si="58"/>
        <v>2296.1383629519783</v>
      </c>
      <c r="N235" s="54">
        <f>Assumptions!E59</f>
        <v>0.25</v>
      </c>
      <c r="O235" s="77">
        <f t="shared" ca="1" si="59"/>
        <v>0.25239864562682884</v>
      </c>
      <c r="P235" s="77">
        <f t="shared" ca="1" si="60"/>
        <v>0.25479729125365769</v>
      </c>
      <c r="Q235" s="77">
        <f t="shared" ca="1" si="61"/>
        <v>0.25719593688048653</v>
      </c>
      <c r="R235" s="77">
        <f t="shared" ca="1" si="62"/>
        <v>0.25959458250731537</v>
      </c>
      <c r="S235" s="97">
        <f t="shared" ca="1" si="63"/>
        <v>167.0328225470497</v>
      </c>
      <c r="T235" s="97">
        <f t="shared" ca="1" si="64"/>
        <v>197.67076806138536</v>
      </c>
      <c r="U235" s="97">
        <f t="shared" ca="1" si="65"/>
        <v>233.90734240272542</v>
      </c>
      <c r="V235" s="97">
        <f t="shared" ca="1" si="66"/>
        <v>276.7621971171265</v>
      </c>
      <c r="W235" s="97">
        <f t="shared" ca="1" si="67"/>
        <v>327.44013406629853</v>
      </c>
      <c r="X235" s="97">
        <f t="shared" ca="1" si="68"/>
        <v>946.19723014589852</v>
      </c>
      <c r="Y235" s="97">
        <f t="shared" ca="1" si="69"/>
        <v>9416.0414144253264</v>
      </c>
      <c r="Z235" s="97">
        <f t="shared" ca="1" si="70"/>
        <v>9068.6587246572581</v>
      </c>
      <c r="AA235" s="97">
        <f ca="1">Assumptions!D40*Y235+(1-Assumptions!D40)*Z235</f>
        <v>9259.7192040296959</v>
      </c>
      <c r="AB235" s="97">
        <f t="shared" ca="1" si="71"/>
        <v>6409.1179132838897</v>
      </c>
      <c r="AC235" s="97">
        <f t="shared" ca="1" si="72"/>
        <v>7355.3151434297879</v>
      </c>
      <c r="AD235" s="97">
        <f ca="1">AC235+Assumptions!D47-Assumptions!D48-Assumptions!D49</f>
        <v>8495.815143429787</v>
      </c>
      <c r="AE235" s="73">
        <f ca="1">AD235/Assumptions!D46</f>
        <v>182.70570200924274</v>
      </c>
      <c r="AF235" s="77">
        <f ca="1">AE235/Assumptions!D45-1</f>
        <v>0.81255656755201144</v>
      </c>
    </row>
    <row r="236" spans="2:32" x14ac:dyDescent="0.2">
      <c r="B236" s="130">
        <v>225</v>
      </c>
      <c r="C236" s="77">
        <f ca="1">MAX(Assumptions!F70,MIN(Assumptions!G70,NORMINV(RAND(),Assumptions!D70,Assumptions!E70)))</f>
        <v>0.15880343880950482</v>
      </c>
      <c r="D236" s="77">
        <f ca="1">MAX(Assumptions!F71,MIN(Assumptions!G71,NORMINV(RAND(),Assumptions!D71,Assumptions!E71)))</f>
        <v>0.32691488170154337</v>
      </c>
      <c r="E236" s="77">
        <f ca="1">MAX(Assumptions!F72,MIN(Assumptions!G72,NORMINV(RAND(),Assumptions!D72,Assumptions!E72)))</f>
        <v>8.3321104044881356E-2</v>
      </c>
      <c r="F236" s="77">
        <f ca="1">MAX(Assumptions!F73,MIN(Assumptions!G73,NORMINV(RAND(),Assumptions!D73,Assumptions!E73)))</f>
        <v>4.0134468372389133E-2</v>
      </c>
      <c r="G236" s="101">
        <f ca="1">MAX(Assumptions!F74,MIN(Assumptions!G74,NORMINV(RAND(),Assumptions!D74,Assumptions!E74)))</f>
        <v>12.606088629455037</v>
      </c>
      <c r="H236" s="77">
        <f ca="1">MAX(Assumptions!F75,MIN(Assumptions!G75,NORMINV(RAND(),Assumptions!D75,Assumptions!E75)))</f>
        <v>0.57792430899487313</v>
      </c>
      <c r="I236" s="97">
        <f ca="1">'Historical Financials'!F7*(1+C236)</f>
        <v>1202.3744481087419</v>
      </c>
      <c r="J236" s="97">
        <f t="shared" ca="1" si="55"/>
        <v>1393.3156452050905</v>
      </c>
      <c r="K236" s="97">
        <f t="shared" ca="1" si="56"/>
        <v>1614.5789610107427</v>
      </c>
      <c r="L236" s="97">
        <f t="shared" ca="1" si="57"/>
        <v>1870.9796522487259</v>
      </c>
      <c r="M236" s="97">
        <f t="shared" ca="1" si="58"/>
        <v>2168.0976549684351</v>
      </c>
      <c r="N236" s="54">
        <f>Assumptions!E59</f>
        <v>0.25</v>
      </c>
      <c r="O236" s="77">
        <f t="shared" ca="1" si="59"/>
        <v>0.26922872042538581</v>
      </c>
      <c r="P236" s="77">
        <f t="shared" ca="1" si="60"/>
        <v>0.28845744085077168</v>
      </c>
      <c r="Q236" s="77">
        <f t="shared" ca="1" si="61"/>
        <v>0.30768616127615755</v>
      </c>
      <c r="R236" s="77">
        <f t="shared" ca="1" si="62"/>
        <v>0.32691488170154337</v>
      </c>
      <c r="S236" s="97">
        <f t="shared" ca="1" si="63"/>
        <v>173.72035551908417</v>
      </c>
      <c r="T236" s="97">
        <f t="shared" ca="1" si="64"/>
        <v>216.79130678721043</v>
      </c>
      <c r="U236" s="97">
        <f t="shared" ca="1" si="65"/>
        <v>269.1609160281032</v>
      </c>
      <c r="V236" s="97">
        <f t="shared" ca="1" si="66"/>
        <v>332.69631479605943</v>
      </c>
      <c r="W236" s="97">
        <f t="shared" ca="1" si="67"/>
        <v>409.62314996314433</v>
      </c>
      <c r="X236" s="97">
        <f t="shared" ca="1" si="68"/>
        <v>1072.8865644209882</v>
      </c>
      <c r="Y236" s="97">
        <f t="shared" ca="1" si="69"/>
        <v>9865.6251103004997</v>
      </c>
      <c r="Z236" s="97">
        <f t="shared" ca="1" si="70"/>
        <v>8934.9862131474347</v>
      </c>
      <c r="AA236" s="97">
        <f ca="1">Assumptions!D40*Y236+(1-Assumptions!D40)*Z236</f>
        <v>9446.837606581621</v>
      </c>
      <c r="AB236" s="97">
        <f t="shared" ca="1" si="71"/>
        <v>6331.4099072300723</v>
      </c>
      <c r="AC236" s="97">
        <f t="shared" ca="1" si="72"/>
        <v>7404.2964716510605</v>
      </c>
      <c r="AD236" s="97">
        <f ca="1">AC236+Assumptions!D47-Assumptions!D48-Assumptions!D49</f>
        <v>8544.7964716510614</v>
      </c>
      <c r="AE236" s="73">
        <f ca="1">AD236/Assumptions!D46</f>
        <v>183.75906390647444</v>
      </c>
      <c r="AF236" s="77">
        <f ca="1">AE236/Assumptions!D45-1</f>
        <v>0.82300658637375435</v>
      </c>
    </row>
    <row r="237" spans="2:32" x14ac:dyDescent="0.2">
      <c r="B237" s="130">
        <v>226</v>
      </c>
      <c r="C237" s="77">
        <f ca="1">MAX(Assumptions!F70,MIN(Assumptions!G70,NORMINV(RAND(),Assumptions!D70,Assumptions!E70)))</f>
        <v>0.15450315146461518</v>
      </c>
      <c r="D237" s="77">
        <f ca="1">MAX(Assumptions!F71,MIN(Assumptions!G71,NORMINV(RAND(),Assumptions!D71,Assumptions!E71)))</f>
        <v>0.31780865553909748</v>
      </c>
      <c r="E237" s="77">
        <f ca="1">MAX(Assumptions!F72,MIN(Assumptions!G72,NORMINV(RAND(),Assumptions!D72,Assumptions!E72)))</f>
        <v>0.10115794911646228</v>
      </c>
      <c r="F237" s="77">
        <f ca="1">MAX(Assumptions!F73,MIN(Assumptions!G73,NORMINV(RAND(),Assumptions!D73,Assumptions!E73)))</f>
        <v>2.9460826146430499E-2</v>
      </c>
      <c r="G237" s="101">
        <f ca="1">MAX(Assumptions!F74,MIN(Assumptions!G74,NORMINV(RAND(),Assumptions!D74,Assumptions!E74)))</f>
        <v>16.399067442099753</v>
      </c>
      <c r="H237" s="77">
        <f ca="1">MAX(Assumptions!F75,MIN(Assumptions!G75,NORMINV(RAND(),Assumptions!D75,Assumptions!E75)))</f>
        <v>0.54733516638233071</v>
      </c>
      <c r="I237" s="97">
        <f ca="1">'Historical Financials'!F7*(1+C237)</f>
        <v>1197.9124699596846</v>
      </c>
      <c r="J237" s="97">
        <f t="shared" ca="1" si="55"/>
        <v>1382.993721747217</v>
      </c>
      <c r="K237" s="97">
        <f t="shared" ca="1" si="56"/>
        <v>1596.670610212939</v>
      </c>
      <c r="L237" s="97">
        <f t="shared" ca="1" si="57"/>
        <v>1843.3612513417681</v>
      </c>
      <c r="M237" s="97">
        <f t="shared" ca="1" si="58"/>
        <v>2128.166373961828</v>
      </c>
      <c r="N237" s="54">
        <f>Assumptions!E59</f>
        <v>0.25</v>
      </c>
      <c r="O237" s="77">
        <f t="shared" ca="1" si="59"/>
        <v>0.26695216388477438</v>
      </c>
      <c r="P237" s="77">
        <f t="shared" ca="1" si="60"/>
        <v>0.28390432776954877</v>
      </c>
      <c r="Q237" s="77">
        <f t="shared" ca="1" si="61"/>
        <v>0.3008564916543231</v>
      </c>
      <c r="R237" s="77">
        <f t="shared" ca="1" si="62"/>
        <v>0.31780865553909748</v>
      </c>
      <c r="S237" s="97">
        <f t="shared" ca="1" si="63"/>
        <v>163.91490526421316</v>
      </c>
      <c r="T237" s="97">
        <f t="shared" ca="1" si="64"/>
        <v>202.07240330078446</v>
      </c>
      <c r="U237" s="97">
        <f t="shared" ca="1" si="65"/>
        <v>248.1079593448996</v>
      </c>
      <c r="V237" s="97">
        <f t="shared" ca="1" si="66"/>
        <v>303.54507679997573</v>
      </c>
      <c r="W237" s="97">
        <f t="shared" ca="1" si="67"/>
        <v>370.18997233771432</v>
      </c>
      <c r="X237" s="97">
        <f t="shared" ca="1" si="68"/>
        <v>936.43502281276835</v>
      </c>
      <c r="Y237" s="97">
        <f t="shared" ca="1" si="69"/>
        <v>5315.360769960037</v>
      </c>
      <c r="Z237" s="97">
        <f t="shared" ca="1" si="70"/>
        <v>11091.504247535589</v>
      </c>
      <c r="AA237" s="97">
        <f ca="1">Assumptions!D40*Y237+(1-Assumptions!D40)*Z237</f>
        <v>7914.6253348690352</v>
      </c>
      <c r="AB237" s="97">
        <f t="shared" ca="1" si="71"/>
        <v>4888.5748555626014</v>
      </c>
      <c r="AC237" s="97">
        <f t="shared" ca="1" si="72"/>
        <v>5825.0098783753701</v>
      </c>
      <c r="AD237" s="97">
        <f ca="1">AC237+Assumptions!D47-Assumptions!D48-Assumptions!D49</f>
        <v>6965.5098783753701</v>
      </c>
      <c r="AE237" s="73">
        <f ca="1">AD237/Assumptions!D46</f>
        <v>149.7959113629112</v>
      </c>
      <c r="AF237" s="77">
        <f ca="1">AE237/Assumptions!D45-1</f>
        <v>0.48607054923523019</v>
      </c>
    </row>
    <row r="238" spans="2:32" x14ac:dyDescent="0.2">
      <c r="B238" s="130">
        <v>227</v>
      </c>
      <c r="C238" s="77">
        <f ca="1">MAX(Assumptions!F70,MIN(Assumptions!G70,NORMINV(RAND(),Assumptions!D70,Assumptions!E70)))</f>
        <v>0.16725050747113585</v>
      </c>
      <c r="D238" s="77">
        <f ca="1">MAX(Assumptions!F71,MIN(Assumptions!G71,NORMINV(RAND(),Assumptions!D71,Assumptions!E71)))</f>
        <v>0.31402125997087604</v>
      </c>
      <c r="E238" s="77">
        <f ca="1">MAX(Assumptions!F72,MIN(Assumptions!G72,NORMINV(RAND(),Assumptions!D72,Assumptions!E72)))</f>
        <v>7.5589102125177832E-2</v>
      </c>
      <c r="F238" s="77">
        <f ca="1">MAX(Assumptions!F73,MIN(Assumptions!G73,NORMINV(RAND(),Assumptions!D73,Assumptions!E73)))</f>
        <v>3.0293950400501604E-2</v>
      </c>
      <c r="G238" s="101">
        <f ca="1">MAX(Assumptions!F74,MIN(Assumptions!G74,NORMINV(RAND(),Assumptions!D74,Assumptions!E74)))</f>
        <v>16.518653881074481</v>
      </c>
      <c r="H238" s="77">
        <f ca="1">MAX(Assumptions!F75,MIN(Assumptions!G75,NORMINV(RAND(),Assumptions!D75,Assumptions!E75)))</f>
        <v>0.68506556199309743</v>
      </c>
      <c r="I238" s="97">
        <f ca="1">'Historical Financials'!F7*(1+C238)</f>
        <v>1211.1391265520506</v>
      </c>
      <c r="J238" s="97">
        <f t="shared" ca="1" si="55"/>
        <v>1413.7027600860292</v>
      </c>
      <c r="K238" s="97">
        <f t="shared" ca="1" si="56"/>
        <v>1650.1452641237631</v>
      </c>
      <c r="L238" s="97">
        <f t="shared" ca="1" si="57"/>
        <v>1926.1328969495542</v>
      </c>
      <c r="M238" s="97">
        <f t="shared" ca="1" si="58"/>
        <v>2248.2796014212163</v>
      </c>
      <c r="N238" s="54">
        <f>Assumptions!E59</f>
        <v>0.25</v>
      </c>
      <c r="O238" s="77">
        <f t="shared" ca="1" si="59"/>
        <v>0.26600531499271901</v>
      </c>
      <c r="P238" s="77">
        <f t="shared" ca="1" si="60"/>
        <v>0.28201062998543802</v>
      </c>
      <c r="Q238" s="77">
        <f t="shared" ca="1" si="61"/>
        <v>0.29801594497815703</v>
      </c>
      <c r="R238" s="77">
        <f t="shared" ca="1" si="62"/>
        <v>0.31402125997087604</v>
      </c>
      <c r="S238" s="97">
        <f t="shared" ca="1" si="63"/>
        <v>207.42742659580242</v>
      </c>
      <c r="T238" s="97">
        <f t="shared" ca="1" si="64"/>
        <v>257.62058162989115</v>
      </c>
      <c r="U238" s="97">
        <f t="shared" ca="1" si="65"/>
        <v>318.80108610070079</v>
      </c>
      <c r="V238" s="97">
        <f t="shared" ca="1" si="66"/>
        <v>393.24017985982107</v>
      </c>
      <c r="W238" s="97">
        <f t="shared" ca="1" si="67"/>
        <v>483.6614886104523</v>
      </c>
      <c r="X238" s="97">
        <f t="shared" ca="1" si="68"/>
        <v>1301.5251810896582</v>
      </c>
      <c r="Y238" s="97">
        <f t="shared" ca="1" si="69"/>
        <v>11001.475583656675</v>
      </c>
      <c r="Z238" s="97">
        <f t="shared" ca="1" si="70"/>
        <v>11662.295069565633</v>
      </c>
      <c r="AA238" s="97">
        <f ca="1">Assumptions!D40*Y238+(1-Assumptions!D40)*Z238</f>
        <v>11298.844352315706</v>
      </c>
      <c r="AB238" s="97">
        <f t="shared" ca="1" si="71"/>
        <v>7848.7782558978197</v>
      </c>
      <c r="AC238" s="97">
        <f t="shared" ca="1" si="72"/>
        <v>9150.3034369874786</v>
      </c>
      <c r="AD238" s="97">
        <f ca="1">AC238+Assumptions!D47-Assumptions!D48-Assumptions!D49</f>
        <v>10290.803436987479</v>
      </c>
      <c r="AE238" s="73">
        <f ca="1">AD238/Assumptions!D46</f>
        <v>221.30760079542964</v>
      </c>
      <c r="AF238" s="77">
        <f ca="1">AE238/Assumptions!D45-1</f>
        <v>1.195511912653072</v>
      </c>
    </row>
    <row r="239" spans="2:32" x14ac:dyDescent="0.2">
      <c r="B239" s="130">
        <v>228</v>
      </c>
      <c r="C239" s="77">
        <f ca="1">MAX(Assumptions!F70,MIN(Assumptions!G70,NORMINV(RAND(),Assumptions!D70,Assumptions!E70)))</f>
        <v>9.7381305789015896E-2</v>
      </c>
      <c r="D239" s="77">
        <f ca="1">MAX(Assumptions!F71,MIN(Assumptions!G71,NORMINV(RAND(),Assumptions!D71,Assumptions!E71)))</f>
        <v>0.26066006270335673</v>
      </c>
      <c r="E239" s="77">
        <f ca="1">MAX(Assumptions!F72,MIN(Assumptions!G72,NORMINV(RAND(),Assumptions!D72,Assumptions!E72)))</f>
        <v>8.243964662940835E-2</v>
      </c>
      <c r="F239" s="77">
        <f ca="1">MAX(Assumptions!F73,MIN(Assumptions!G73,NORMINV(RAND(),Assumptions!D73,Assumptions!E73)))</f>
        <v>4.3640622171650614E-2</v>
      </c>
      <c r="G239" s="101">
        <f ca="1">MAX(Assumptions!F74,MIN(Assumptions!G74,NORMINV(RAND(),Assumptions!D74,Assumptions!E74)))</f>
        <v>17.937860771477297</v>
      </c>
      <c r="H239" s="77">
        <f ca="1">MAX(Assumptions!F75,MIN(Assumptions!G75,NORMINV(RAND(),Assumptions!D75,Assumptions!E75)))</f>
        <v>0.58950807276997874</v>
      </c>
      <c r="I239" s="97">
        <f ca="1">'Historical Financials'!F7*(1+C239)</f>
        <v>1138.6428428866827</v>
      </c>
      <c r="J239" s="97">
        <f t="shared" ca="1" si="55"/>
        <v>1249.5253697543051</v>
      </c>
      <c r="K239" s="97">
        <f t="shared" ca="1" si="56"/>
        <v>1371.2057818774822</v>
      </c>
      <c r="L239" s="97">
        <f t="shared" ca="1" si="57"/>
        <v>1504.7355914221598</v>
      </c>
      <c r="M239" s="97">
        <f t="shared" ca="1" si="58"/>
        <v>1651.2687081820568</v>
      </c>
      <c r="N239" s="54">
        <f>Assumptions!E59</f>
        <v>0.25</v>
      </c>
      <c r="O239" s="77">
        <f t="shared" ca="1" si="59"/>
        <v>0.25266501567583921</v>
      </c>
      <c r="P239" s="77">
        <f t="shared" ca="1" si="60"/>
        <v>0.25533003135167837</v>
      </c>
      <c r="Q239" s="77">
        <f t="shared" ca="1" si="61"/>
        <v>0.25799504702751752</v>
      </c>
      <c r="R239" s="77">
        <f t="shared" ca="1" si="62"/>
        <v>0.26066006270335673</v>
      </c>
      <c r="S239" s="97">
        <f t="shared" ca="1" si="63"/>
        <v>167.80978697086451</v>
      </c>
      <c r="T239" s="97">
        <f t="shared" ca="1" si="64"/>
        <v>186.11438780195181</v>
      </c>
      <c r="U239" s="97">
        <f t="shared" ca="1" si="65"/>
        <v>206.39268036304671</v>
      </c>
      <c r="V239" s="97">
        <f t="shared" ca="1" si="66"/>
        <v>228.85548130718377</v>
      </c>
      <c r="W239" s="97">
        <f t="shared" ca="1" si="67"/>
        <v>253.73594973631998</v>
      </c>
      <c r="X239" s="97">
        <f t="shared" ca="1" si="68"/>
        <v>814.06503626045605</v>
      </c>
      <c r="Y239" s="97">
        <f t="shared" ca="1" si="69"/>
        <v>6825.1495533975967</v>
      </c>
      <c r="Z239" s="97">
        <f t="shared" ca="1" si="70"/>
        <v>7720.8105356423503</v>
      </c>
      <c r="AA239" s="97">
        <f ca="1">Assumptions!D40*Y239+(1-Assumptions!D40)*Z239</f>
        <v>7228.1969954077358</v>
      </c>
      <c r="AB239" s="97">
        <f t="shared" ca="1" si="71"/>
        <v>4864.2011496876949</v>
      </c>
      <c r="AC239" s="97">
        <f t="shared" ca="1" si="72"/>
        <v>5678.2661859481505</v>
      </c>
      <c r="AD239" s="97">
        <f ca="1">AC239+Assumptions!D47-Assumptions!D48-Assumptions!D49</f>
        <v>6818.7661859481505</v>
      </c>
      <c r="AE239" s="73">
        <f ca="1">AD239/Assumptions!D46</f>
        <v>146.64013303114302</v>
      </c>
      <c r="AF239" s="77">
        <f ca="1">AE239/Assumptions!D45-1</f>
        <v>0.45476322451530771</v>
      </c>
    </row>
    <row r="240" spans="2:32" x14ac:dyDescent="0.2">
      <c r="B240" s="130">
        <v>229</v>
      </c>
      <c r="C240" s="77">
        <f ca="1">MAX(Assumptions!F70,MIN(Assumptions!G70,NORMINV(RAND(),Assumptions!D70,Assumptions!E70)))</f>
        <v>0.16927869565415418</v>
      </c>
      <c r="D240" s="77">
        <f ca="1">MAX(Assumptions!F71,MIN(Assumptions!G71,NORMINV(RAND(),Assumptions!D71,Assumptions!E71)))</f>
        <v>0.31413248336252347</v>
      </c>
      <c r="E240" s="77">
        <f ca="1">MAX(Assumptions!F72,MIN(Assumptions!G72,NORMINV(RAND(),Assumptions!D72,Assumptions!E72)))</f>
        <v>9.0341578781055296E-2</v>
      </c>
      <c r="F240" s="77">
        <f ca="1">MAX(Assumptions!F73,MIN(Assumptions!G73,NORMINV(RAND(),Assumptions!D73,Assumptions!E73)))</f>
        <v>3.6785856537196973E-2</v>
      </c>
      <c r="G240" s="101">
        <f ca="1">MAX(Assumptions!F74,MIN(Assumptions!G74,NORMINV(RAND(),Assumptions!D74,Assumptions!E74)))</f>
        <v>16.551617589682103</v>
      </c>
      <c r="H240" s="77">
        <f ca="1">MAX(Assumptions!F75,MIN(Assumptions!G75,NORMINV(RAND(),Assumptions!D75,Assumptions!E75)))</f>
        <v>0.54816359661899661</v>
      </c>
      <c r="I240" s="97">
        <f ca="1">'Historical Financials'!F7*(1+C240)</f>
        <v>1213.2435746107501</v>
      </c>
      <c r="J240" s="97">
        <f t="shared" ca="1" si="55"/>
        <v>1418.6198644316412</v>
      </c>
      <c r="K240" s="97">
        <f t="shared" ca="1" si="56"/>
        <v>1658.7619847117023</v>
      </c>
      <c r="L240" s="97">
        <f t="shared" ca="1" si="57"/>
        <v>1939.5550498843952</v>
      </c>
      <c r="M240" s="97">
        <f t="shared" ca="1" si="58"/>
        <v>2267.8803988782533</v>
      </c>
      <c r="N240" s="54">
        <f>Assumptions!E59</f>
        <v>0.25</v>
      </c>
      <c r="O240" s="77">
        <f t="shared" ca="1" si="59"/>
        <v>0.26603312084063085</v>
      </c>
      <c r="P240" s="77">
        <f t="shared" ca="1" si="60"/>
        <v>0.28206624168126171</v>
      </c>
      <c r="Q240" s="77">
        <f t="shared" ca="1" si="61"/>
        <v>0.29809936252189262</v>
      </c>
      <c r="R240" s="77">
        <f t="shared" ca="1" si="62"/>
        <v>0.31413248336252347</v>
      </c>
      <c r="S240" s="97">
        <f t="shared" ca="1" si="63"/>
        <v>166.26399035837917</v>
      </c>
      <c r="T240" s="97">
        <f t="shared" ca="1" si="64"/>
        <v>206.87687000476419</v>
      </c>
      <c r="U240" s="97">
        <f t="shared" ca="1" si="65"/>
        <v>256.47519957176138</v>
      </c>
      <c r="V240" s="97">
        <f t="shared" ca="1" si="66"/>
        <v>316.93729623621613</v>
      </c>
      <c r="W240" s="97">
        <f t="shared" ca="1" si="67"/>
        <v>390.51991478374697</v>
      </c>
      <c r="X240" s="97">
        <f t="shared" ca="1" si="68"/>
        <v>1002.0218477491073</v>
      </c>
      <c r="Y240" s="97">
        <f t="shared" ca="1" si="69"/>
        <v>7560.079621376628</v>
      </c>
      <c r="Z240" s="97">
        <f t="shared" ca="1" si="70"/>
        <v>11791.61901761322</v>
      </c>
      <c r="AA240" s="97">
        <f ca="1">Assumptions!D40*Y240+(1-Assumptions!D40)*Z240</f>
        <v>9464.2723496830949</v>
      </c>
      <c r="AB240" s="97">
        <f t="shared" ca="1" si="71"/>
        <v>6141.498653874416</v>
      </c>
      <c r="AC240" s="97">
        <f t="shared" ca="1" si="72"/>
        <v>7143.5205016235232</v>
      </c>
      <c r="AD240" s="97">
        <f ca="1">AC240+Assumptions!D47-Assumptions!D48-Assumptions!D49</f>
        <v>8284.0205016235232</v>
      </c>
      <c r="AE240" s="73">
        <f ca="1">AD240/Assumptions!D46</f>
        <v>178.15097852953812</v>
      </c>
      <c r="AF240" s="77">
        <f ca="1">AE240/Assumptions!D45-1</f>
        <v>0.76737081874541802</v>
      </c>
    </row>
    <row r="241" spans="2:32" x14ac:dyDescent="0.2">
      <c r="B241" s="130">
        <v>230</v>
      </c>
      <c r="C241" s="77">
        <f ca="1">MAX(Assumptions!F70,MIN(Assumptions!G70,NORMINV(RAND(),Assumptions!D70,Assumptions!E70)))</f>
        <v>0.17881631586211341</v>
      </c>
      <c r="D241" s="77">
        <f ca="1">MAX(Assumptions!F71,MIN(Assumptions!G71,NORMINV(RAND(),Assumptions!D71,Assumptions!E71)))</f>
        <v>0.3117177640061719</v>
      </c>
      <c r="E241" s="77">
        <f ca="1">MAX(Assumptions!F72,MIN(Assumptions!G72,NORMINV(RAND(),Assumptions!D72,Assumptions!E72)))</f>
        <v>6.2185721351694923E-2</v>
      </c>
      <c r="F241" s="77">
        <f ca="1">MAX(Assumptions!F73,MIN(Assumptions!G73,NORMINV(RAND(),Assumptions!D73,Assumptions!E73)))</f>
        <v>3.4172160911122199E-2</v>
      </c>
      <c r="G241" s="101">
        <f ca="1">MAX(Assumptions!F74,MIN(Assumptions!G74,NORMINV(RAND(),Assumptions!D74,Assumptions!E74)))</f>
        <v>18.143446647031748</v>
      </c>
      <c r="H241" s="77">
        <f ca="1">MAX(Assumptions!F75,MIN(Assumptions!G75,NORMINV(RAND(),Assumptions!D75,Assumptions!E75)))</f>
        <v>0.56332571667573061</v>
      </c>
      <c r="I241" s="97">
        <f ca="1">'Historical Financials'!F7*(1+C241)</f>
        <v>1223.1398093385287</v>
      </c>
      <c r="J241" s="97">
        <f t="shared" ca="1" si="55"/>
        <v>1441.8571638287324</v>
      </c>
      <c r="K241" s="97">
        <f t="shared" ca="1" si="56"/>
        <v>1699.684749863982</v>
      </c>
      <c r="L241" s="97">
        <f t="shared" ca="1" si="57"/>
        <v>2003.6161149616771</v>
      </c>
      <c r="M241" s="97">
        <f t="shared" ca="1" si="58"/>
        <v>2361.8953670410851</v>
      </c>
      <c r="N241" s="54">
        <f>Assumptions!E59</f>
        <v>0.25</v>
      </c>
      <c r="O241" s="77">
        <f t="shared" ca="1" si="59"/>
        <v>0.26542944100154298</v>
      </c>
      <c r="P241" s="77">
        <f t="shared" ca="1" si="60"/>
        <v>0.28085888200308595</v>
      </c>
      <c r="Q241" s="77">
        <f t="shared" ca="1" si="61"/>
        <v>0.29628832300462893</v>
      </c>
      <c r="R241" s="77">
        <f t="shared" ca="1" si="62"/>
        <v>0.3117177640061719</v>
      </c>
      <c r="S241" s="97">
        <f t="shared" ca="1" si="63"/>
        <v>172.25652742256079</v>
      </c>
      <c r="T241" s="97">
        <f t="shared" ca="1" si="64"/>
        <v>215.59114044826515</v>
      </c>
      <c r="U241" s="97">
        <f t="shared" ca="1" si="65"/>
        <v>268.91567537148643</v>
      </c>
      <c r="V241" s="97">
        <f t="shared" ca="1" si="66"/>
        <v>334.41721809050284</v>
      </c>
      <c r="W241" s="97">
        <f t="shared" ca="1" si="67"/>
        <v>414.74559729111246</v>
      </c>
      <c r="X241" s="97">
        <f t="shared" ca="1" si="68"/>
        <v>1147.1166365155866</v>
      </c>
      <c r="Y241" s="97">
        <f t="shared" ca="1" si="69"/>
        <v>15311.097334050795</v>
      </c>
      <c r="Z241" s="97">
        <f t="shared" ca="1" si="70"/>
        <v>13358.017207075618</v>
      </c>
      <c r="AA241" s="97">
        <f ca="1">Assumptions!D40*Y241+(1-Assumptions!D40)*Z241</f>
        <v>14432.211276911965</v>
      </c>
      <c r="AB241" s="97">
        <f t="shared" ca="1" si="71"/>
        <v>10674.083180827973</v>
      </c>
      <c r="AC241" s="97">
        <f t="shared" ca="1" si="72"/>
        <v>11821.199817343559</v>
      </c>
      <c r="AD241" s="97">
        <f ca="1">AC241+Assumptions!D47-Assumptions!D48-Assumptions!D49</f>
        <v>12961.699817343559</v>
      </c>
      <c r="AE241" s="73">
        <f ca="1">AD241/Assumptions!D46</f>
        <v>278.74623263104428</v>
      </c>
      <c r="AF241" s="77">
        <f ca="1">AE241/Assumptions!D45-1</f>
        <v>1.7653396094349634</v>
      </c>
    </row>
    <row r="242" spans="2:32" x14ac:dyDescent="0.2">
      <c r="B242" s="130">
        <v>231</v>
      </c>
      <c r="C242" s="77">
        <f ca="1">MAX(Assumptions!F70,MIN(Assumptions!G70,NORMINV(RAND(),Assumptions!D70,Assumptions!E70)))</f>
        <v>0.13074413567137105</v>
      </c>
      <c r="D242" s="77">
        <f ca="1">MAX(Assumptions!F71,MIN(Assumptions!G71,NORMINV(RAND(),Assumptions!D71,Assumptions!E71)))</f>
        <v>0.32052033227841142</v>
      </c>
      <c r="E242" s="77">
        <f ca="1">MAX(Assumptions!F72,MIN(Assumptions!G72,NORMINV(RAND(),Assumptions!D72,Assumptions!E72)))</f>
        <v>0.11812649999522942</v>
      </c>
      <c r="F242" s="77">
        <f ca="1">MAX(Assumptions!F73,MIN(Assumptions!G73,NORMINV(RAND(),Assumptions!D73,Assumptions!E73)))</f>
        <v>2.6729108647563397E-2</v>
      </c>
      <c r="G242" s="101">
        <f ca="1">MAX(Assumptions!F74,MIN(Assumptions!G74,NORMINV(RAND(),Assumptions!D74,Assumptions!E74)))</f>
        <v>17.886084728385228</v>
      </c>
      <c r="H242" s="77">
        <f ca="1">MAX(Assumptions!F75,MIN(Assumptions!G75,NORMINV(RAND(),Assumptions!D75,Assumptions!E75)))</f>
        <v>0.62815891984282857</v>
      </c>
      <c r="I242" s="97">
        <f ca="1">'Historical Financials'!F7*(1+C242)</f>
        <v>1173.2601151726144</v>
      </c>
      <c r="J242" s="97">
        <f t="shared" ca="1" si="55"/>
        <v>1326.656994848551</v>
      </c>
      <c r="K242" s="97">
        <f t="shared" ca="1" si="56"/>
        <v>1500.1096169724033</v>
      </c>
      <c r="L242" s="97">
        <f t="shared" ca="1" si="57"/>
        <v>1696.2401522557716</v>
      </c>
      <c r="M242" s="97">
        <f t="shared" ca="1" si="58"/>
        <v>1918.0136048535271</v>
      </c>
      <c r="N242" s="54">
        <f>Assumptions!E59</f>
        <v>0.25</v>
      </c>
      <c r="O242" s="77">
        <f t="shared" ca="1" si="59"/>
        <v>0.26763008306960284</v>
      </c>
      <c r="P242" s="77">
        <f t="shared" ca="1" si="60"/>
        <v>0.28526016613920568</v>
      </c>
      <c r="Q242" s="77">
        <f t="shared" ca="1" si="61"/>
        <v>0.30289024920880858</v>
      </c>
      <c r="R242" s="77">
        <f t="shared" ca="1" si="62"/>
        <v>0.32052033227841142</v>
      </c>
      <c r="S242" s="97">
        <f t="shared" ca="1" si="63"/>
        <v>184.24845166037554</v>
      </c>
      <c r="T242" s="97">
        <f t="shared" ca="1" si="64"/>
        <v>223.02991106841176</v>
      </c>
      <c r="U242" s="97">
        <f t="shared" ca="1" si="65"/>
        <v>268.80271887902194</v>
      </c>
      <c r="V242" s="97">
        <f t="shared" ca="1" si="66"/>
        <v>322.73209930808378</v>
      </c>
      <c r="W242" s="97">
        <f t="shared" ca="1" si="67"/>
        <v>386.16845872498146</v>
      </c>
      <c r="X242" s="97">
        <f t="shared" ca="1" si="68"/>
        <v>962.91391297082021</v>
      </c>
      <c r="Y242" s="97">
        <f t="shared" ca="1" si="69"/>
        <v>4338.0931508897884</v>
      </c>
      <c r="Z242" s="97">
        <f t="shared" ca="1" si="70"/>
        <v>10995.691621975473</v>
      </c>
      <c r="AA242" s="97">
        <f ca="1">Assumptions!D40*Y242+(1-Assumptions!D40)*Z242</f>
        <v>7334.0124628783469</v>
      </c>
      <c r="AB242" s="97">
        <f t="shared" ca="1" si="71"/>
        <v>4196.4972319876733</v>
      </c>
      <c r="AC242" s="97">
        <f t="shared" ca="1" si="72"/>
        <v>5159.4111449584934</v>
      </c>
      <c r="AD242" s="97">
        <f ca="1">AC242+Assumptions!D47-Assumptions!D48-Assumptions!D49</f>
        <v>6299.9111449584934</v>
      </c>
      <c r="AE242" s="73">
        <f ca="1">AD242/Assumptions!D46</f>
        <v>135.48196010663426</v>
      </c>
      <c r="AF242" s="77">
        <f ca="1">AE242/Assumptions!D45-1</f>
        <v>0.34406706454994307</v>
      </c>
    </row>
    <row r="243" spans="2:32" x14ac:dyDescent="0.2">
      <c r="B243" s="130">
        <v>232</v>
      </c>
      <c r="C243" s="77">
        <f ca="1">MAX(Assumptions!F70,MIN(Assumptions!G70,NORMINV(RAND(),Assumptions!D70,Assumptions!E70)))</f>
        <v>0.10480300640089635</v>
      </c>
      <c r="D243" s="77">
        <f ca="1">MAX(Assumptions!F71,MIN(Assumptions!G71,NORMINV(RAND(),Assumptions!D71,Assumptions!E71)))</f>
        <v>0.27400708109249305</v>
      </c>
      <c r="E243" s="77">
        <f ca="1">MAX(Assumptions!F72,MIN(Assumptions!G72,NORMINV(RAND(),Assumptions!D72,Assumptions!E72)))</f>
        <v>8.8650697240179738E-2</v>
      </c>
      <c r="F243" s="77">
        <f ca="1">MAX(Assumptions!F73,MIN(Assumptions!G73,NORMINV(RAND(),Assumptions!D73,Assumptions!E73)))</f>
        <v>2.6978771758232559E-2</v>
      </c>
      <c r="G243" s="101">
        <f ca="1">MAX(Assumptions!F74,MIN(Assumptions!G74,NORMINV(RAND(),Assumptions!D74,Assumptions!E74)))</f>
        <v>14.966282292588392</v>
      </c>
      <c r="H243" s="77">
        <f ca="1">MAX(Assumptions!F75,MIN(Assumptions!G75,NORMINV(RAND(),Assumptions!D75,Assumptions!E75)))</f>
        <v>0.68522273657464061</v>
      </c>
      <c r="I243" s="97">
        <f ca="1">'Historical Financials'!F7*(1+C243)</f>
        <v>1146.3435994415697</v>
      </c>
      <c r="J243" s="97">
        <f t="shared" ca="1" si="55"/>
        <v>1266.483855031471</v>
      </c>
      <c r="K243" s="97">
        <f t="shared" ca="1" si="56"/>
        <v>1399.2151705969659</v>
      </c>
      <c r="L243" s="97">
        <f t="shared" ca="1" si="57"/>
        <v>1545.8571270772709</v>
      </c>
      <c r="M243" s="97">
        <f t="shared" ca="1" si="58"/>
        <v>1707.8676014612213</v>
      </c>
      <c r="N243" s="54">
        <f>Assumptions!E59</f>
        <v>0.25</v>
      </c>
      <c r="O243" s="77">
        <f t="shared" ca="1" si="59"/>
        <v>0.25600177027312326</v>
      </c>
      <c r="P243" s="77">
        <f t="shared" ca="1" si="60"/>
        <v>0.26200354054624653</v>
      </c>
      <c r="Q243" s="77">
        <f t="shared" ca="1" si="61"/>
        <v>0.26800531081936979</v>
      </c>
      <c r="R243" s="77">
        <f t="shared" ca="1" si="62"/>
        <v>0.27400708109249305</v>
      </c>
      <c r="S243" s="97">
        <f t="shared" ca="1" si="63"/>
        <v>196.37517456604402</v>
      </c>
      <c r="T243" s="97">
        <f t="shared" ca="1" si="64"/>
        <v>222.16436072557599</v>
      </c>
      <c r="U243" s="97">
        <f t="shared" ca="1" si="65"/>
        <v>251.20219522619766</v>
      </c>
      <c r="V243" s="97">
        <f t="shared" ca="1" si="66"/>
        <v>283.88635437944964</v>
      </c>
      <c r="W243" s="97">
        <f t="shared" ca="1" si="67"/>
        <v>320.66218776110617</v>
      </c>
      <c r="X243" s="97">
        <f t="shared" ca="1" si="68"/>
        <v>974.34976734459678</v>
      </c>
      <c r="Y243" s="97">
        <f t="shared" ca="1" si="69"/>
        <v>5339.7596582679471</v>
      </c>
      <c r="Z243" s="97">
        <f t="shared" ca="1" si="70"/>
        <v>7003.7384436220236</v>
      </c>
      <c r="AA243" s="97">
        <f ca="1">Assumptions!D40*Y243+(1-Assumptions!D40)*Z243</f>
        <v>6088.5501116772812</v>
      </c>
      <c r="AB243" s="97">
        <f t="shared" ca="1" si="71"/>
        <v>3981.7236028027992</v>
      </c>
      <c r="AC243" s="97">
        <f t="shared" ca="1" si="72"/>
        <v>4956.0733701473964</v>
      </c>
      <c r="AD243" s="97">
        <f ca="1">AC243+Assumptions!D47-Assumptions!D48-Assumptions!D49</f>
        <v>6096.5733701473964</v>
      </c>
      <c r="AE243" s="73">
        <f ca="1">AD243/Assumptions!D46</f>
        <v>131.1091047343526</v>
      </c>
      <c r="AF243" s="77">
        <f ca="1">AE243/Assumptions!D45-1</f>
        <v>0.30068556284079961</v>
      </c>
    </row>
    <row r="244" spans="2:32" x14ac:dyDescent="0.2">
      <c r="B244" s="130">
        <v>233</v>
      </c>
      <c r="C244" s="77">
        <f ca="1">MAX(Assumptions!F70,MIN(Assumptions!G70,NORMINV(RAND(),Assumptions!D70,Assumptions!E70)))</f>
        <v>0.15680054222811093</v>
      </c>
      <c r="D244" s="77">
        <f ca="1">MAX(Assumptions!F71,MIN(Assumptions!G71,NORMINV(RAND(),Assumptions!D71,Assumptions!E71)))</f>
        <v>0.30343935557381274</v>
      </c>
      <c r="E244" s="77">
        <f ca="1">MAX(Assumptions!F72,MIN(Assumptions!G72,NORMINV(RAND(),Assumptions!D72,Assumptions!E72)))</f>
        <v>0.10361147854454253</v>
      </c>
      <c r="F244" s="77">
        <f ca="1">MAX(Assumptions!F73,MIN(Assumptions!G73,NORMINV(RAND(),Assumptions!D73,Assumptions!E73)))</f>
        <v>3.5677171847227879E-2</v>
      </c>
      <c r="G244" s="101">
        <f ca="1">MAX(Assumptions!F74,MIN(Assumptions!G74,NORMINV(RAND(),Assumptions!D74,Assumptions!E74)))</f>
        <v>12.501874475434517</v>
      </c>
      <c r="H244" s="77">
        <f ca="1">MAX(Assumptions!F75,MIN(Assumptions!G75,NORMINV(RAND(),Assumptions!D75,Assumptions!E75)))</f>
        <v>0.59242188039176669</v>
      </c>
      <c r="I244" s="97">
        <f ca="1">'Historical Financials'!F7*(1+C244)</f>
        <v>1200.2962426158879</v>
      </c>
      <c r="J244" s="97">
        <f t="shared" ca="1" si="55"/>
        <v>1388.5033442924232</v>
      </c>
      <c r="K244" s="97">
        <f t="shared" ca="1" si="56"/>
        <v>1606.2214215630206</v>
      </c>
      <c r="L244" s="97">
        <f t="shared" ca="1" si="57"/>
        <v>1858.0778114025093</v>
      </c>
      <c r="M244" s="97">
        <f t="shared" ca="1" si="58"/>
        <v>2149.4254197324444</v>
      </c>
      <c r="N244" s="54">
        <f>Assumptions!E59</f>
        <v>0.25</v>
      </c>
      <c r="O244" s="77">
        <f t="shared" ca="1" si="59"/>
        <v>0.26335983889345316</v>
      </c>
      <c r="P244" s="77">
        <f t="shared" ca="1" si="60"/>
        <v>0.27671967778690637</v>
      </c>
      <c r="Q244" s="77">
        <f t="shared" ca="1" si="61"/>
        <v>0.29007951668035958</v>
      </c>
      <c r="R244" s="77">
        <f t="shared" ca="1" si="62"/>
        <v>0.30343935557381274</v>
      </c>
      <c r="S244" s="97">
        <f t="shared" ca="1" si="63"/>
        <v>177.77043926941911</v>
      </c>
      <c r="T244" s="97">
        <f t="shared" ca="1" si="64"/>
        <v>216.63447363841232</v>
      </c>
      <c r="U244" s="97">
        <f t="shared" ca="1" si="65"/>
        <v>263.31557441845831</v>
      </c>
      <c r="V244" s="97">
        <f t="shared" ca="1" si="66"/>
        <v>319.30965502840695</v>
      </c>
      <c r="W244" s="97">
        <f t="shared" ca="1" si="67"/>
        <v>386.38955535739655</v>
      </c>
      <c r="X244" s="97">
        <f t="shared" ca="1" si="68"/>
        <v>986.11418280069756</v>
      </c>
      <c r="Y244" s="97">
        <f t="shared" ca="1" si="69"/>
        <v>5890.6149393245332</v>
      </c>
      <c r="Z244" s="97">
        <f t="shared" ca="1" si="70"/>
        <v>8153.9758735829819</v>
      </c>
      <c r="AA244" s="97">
        <f ca="1">Assumptions!D40*Y244+(1-Assumptions!D40)*Z244</f>
        <v>6909.1273597408353</v>
      </c>
      <c r="AB244" s="97">
        <f t="shared" ca="1" si="71"/>
        <v>4220.288631027981</v>
      </c>
      <c r="AC244" s="97">
        <f t="shared" ca="1" si="72"/>
        <v>5206.4028138286785</v>
      </c>
      <c r="AD244" s="97">
        <f ca="1">AC244+Assumptions!D47-Assumptions!D48-Assumptions!D49</f>
        <v>6346.9028138286785</v>
      </c>
      <c r="AE244" s="73">
        <f ca="1">AD244/Assumptions!D46</f>
        <v>136.49253363072427</v>
      </c>
      <c r="AF244" s="77">
        <f ca="1">AE244/Assumptions!D45-1</f>
        <v>0.35409259554289951</v>
      </c>
    </row>
    <row r="245" spans="2:32" x14ac:dyDescent="0.2">
      <c r="B245" s="130">
        <v>234</v>
      </c>
      <c r="C245" s="77">
        <f ca="1">MAX(Assumptions!F70,MIN(Assumptions!G70,NORMINV(RAND(),Assumptions!D70,Assumptions!E70)))</f>
        <v>0.1377626297866292</v>
      </c>
      <c r="D245" s="77">
        <f ca="1">MAX(Assumptions!F71,MIN(Assumptions!G71,NORMINV(RAND(),Assumptions!D71,Assumptions!E71)))</f>
        <v>0.27365058013656934</v>
      </c>
      <c r="E245" s="77">
        <f ca="1">MAX(Assumptions!F72,MIN(Assumptions!G72,NORMINV(RAND(),Assumptions!D72,Assumptions!E72)))</f>
        <v>9.3435836004573086E-2</v>
      </c>
      <c r="F245" s="77">
        <f ca="1">MAX(Assumptions!F73,MIN(Assumptions!G73,NORMINV(RAND(),Assumptions!D73,Assumptions!E73)))</f>
        <v>3.0720793746515009E-2</v>
      </c>
      <c r="G245" s="101">
        <f ca="1">MAX(Assumptions!F74,MIN(Assumptions!G74,NORMINV(RAND(),Assumptions!D74,Assumptions!E74)))</f>
        <v>11.971661459382233</v>
      </c>
      <c r="H245" s="77">
        <f ca="1">MAX(Assumptions!F75,MIN(Assumptions!G75,NORMINV(RAND(),Assumptions!D75,Assumptions!E75)))</f>
        <v>0.57534523911055069</v>
      </c>
      <c r="I245" s="97">
        <f ca="1">'Historical Financials'!F7*(1+C245)</f>
        <v>1180.5425046666064</v>
      </c>
      <c r="J245" s="97">
        <f t="shared" ca="1" si="55"/>
        <v>1343.177144684372</v>
      </c>
      <c r="K245" s="97">
        <f t="shared" ca="1" si="56"/>
        <v>1528.2167604053868</v>
      </c>
      <c r="L245" s="97">
        <f t="shared" ca="1" si="57"/>
        <v>1738.747920202836</v>
      </c>
      <c r="M245" s="97">
        <f t="shared" ca="1" si="58"/>
        <v>1978.2824062260108</v>
      </c>
      <c r="N245" s="54">
        <f>Assumptions!E59</f>
        <v>0.25</v>
      </c>
      <c r="O245" s="77">
        <f t="shared" ca="1" si="59"/>
        <v>0.25591264503414235</v>
      </c>
      <c r="P245" s="77">
        <f t="shared" ca="1" si="60"/>
        <v>0.2618252900682847</v>
      </c>
      <c r="Q245" s="77">
        <f t="shared" ca="1" si="61"/>
        <v>0.26773793510242699</v>
      </c>
      <c r="R245" s="77">
        <f t="shared" ca="1" si="62"/>
        <v>0.27365058013656934</v>
      </c>
      <c r="S245" s="97">
        <f t="shared" ca="1" si="63"/>
        <v>169.80487740689426</v>
      </c>
      <c r="T245" s="97">
        <f t="shared" ca="1" si="64"/>
        <v>197.76688022758589</v>
      </c>
      <c r="U245" s="97">
        <f t="shared" ca="1" si="65"/>
        <v>230.21047210782376</v>
      </c>
      <c r="V245" s="97">
        <f t="shared" ca="1" si="66"/>
        <v>267.83976598696927</v>
      </c>
      <c r="W245" s="97">
        <f t="shared" ca="1" si="67"/>
        <v>311.46782167783448</v>
      </c>
      <c r="X245" s="97">
        <f t="shared" ca="1" si="68"/>
        <v>883.44395420192427</v>
      </c>
      <c r="Y245" s="97">
        <f t="shared" ca="1" si="69"/>
        <v>5118.9690515599787</v>
      </c>
      <c r="Z245" s="97">
        <f t="shared" ca="1" si="70"/>
        <v>6480.9562383496059</v>
      </c>
      <c r="AA245" s="97">
        <f ca="1">Assumptions!D40*Y245+(1-Assumptions!D40)*Z245</f>
        <v>5731.8632856153108</v>
      </c>
      <c r="AB245" s="97">
        <f t="shared" ca="1" si="71"/>
        <v>3667.1553397203265</v>
      </c>
      <c r="AC245" s="97">
        <f t="shared" ca="1" si="72"/>
        <v>4550.5992939222506</v>
      </c>
      <c r="AD245" s="97">
        <f ca="1">AC245+Assumptions!D47-Assumptions!D48-Assumptions!D49</f>
        <v>5691.0992939222506</v>
      </c>
      <c r="AE245" s="73">
        <f ca="1">AD245/Assumptions!D46</f>
        <v>122.38923212736023</v>
      </c>
      <c r="AF245" s="77">
        <f ca="1">AE245/Assumptions!D45-1</f>
        <v>0.21417889015238334</v>
      </c>
    </row>
    <row r="246" spans="2:32" x14ac:dyDescent="0.2">
      <c r="B246" s="130">
        <v>235</v>
      </c>
      <c r="C246" s="77">
        <f ca="1">MAX(Assumptions!F70,MIN(Assumptions!G70,NORMINV(RAND(),Assumptions!D70,Assumptions!E70)))</f>
        <v>0.10978875891200009</v>
      </c>
      <c r="D246" s="77">
        <f ca="1">MAX(Assumptions!F71,MIN(Assumptions!G71,NORMINV(RAND(),Assumptions!D71,Assumptions!E71)))</f>
        <v>0.30416375569299958</v>
      </c>
      <c r="E246" s="77">
        <f ca="1">MAX(Assumptions!F72,MIN(Assumptions!G72,NORMINV(RAND(),Assumptions!D72,Assumptions!E72)))</f>
        <v>6.9951574725877153E-2</v>
      </c>
      <c r="F246" s="77">
        <f ca="1">MAX(Assumptions!F73,MIN(Assumptions!G73,NORMINV(RAND(),Assumptions!D73,Assumptions!E73)))</f>
        <v>4.6064658833237078E-2</v>
      </c>
      <c r="G246" s="101">
        <f ca="1">MAX(Assumptions!F74,MIN(Assumptions!G74,NORMINV(RAND(),Assumptions!D74,Assumptions!E74)))</f>
        <v>17.276288613849857</v>
      </c>
      <c r="H246" s="77">
        <f ca="1">MAX(Assumptions!F75,MIN(Assumptions!G75,NORMINV(RAND(),Assumptions!D75,Assumptions!E75)))</f>
        <v>0.63001293358634491</v>
      </c>
      <c r="I246" s="97">
        <f ca="1">'Historical Financials'!F7*(1+C246)</f>
        <v>1151.5168162470911</v>
      </c>
      <c r="J246" s="97">
        <f t="shared" ca="1" si="55"/>
        <v>1277.940418369157</v>
      </c>
      <c r="K246" s="97">
        <f t="shared" ca="1" si="56"/>
        <v>1418.2439108653889</v>
      </c>
      <c r="L246" s="97">
        <f t="shared" ca="1" si="57"/>
        <v>1573.9511496738012</v>
      </c>
      <c r="M246" s="97">
        <f t="shared" ca="1" si="58"/>
        <v>1746.7532929846036</v>
      </c>
      <c r="N246" s="54">
        <f>Assumptions!E59</f>
        <v>0.25</v>
      </c>
      <c r="O246" s="77">
        <f t="shared" ca="1" si="59"/>
        <v>0.26354093892324992</v>
      </c>
      <c r="P246" s="77">
        <f t="shared" ca="1" si="60"/>
        <v>0.27708187784649979</v>
      </c>
      <c r="Q246" s="77">
        <f t="shared" ca="1" si="61"/>
        <v>0.29062281676974966</v>
      </c>
      <c r="R246" s="77">
        <f t="shared" ca="1" si="62"/>
        <v>0.30416375569299958</v>
      </c>
      <c r="S246" s="97">
        <f t="shared" ca="1" si="63"/>
        <v>181.3676218694595</v>
      </c>
      <c r="T246" s="97">
        <f t="shared" ca="1" si="64"/>
        <v>212.1818150769376</v>
      </c>
      <c r="U246" s="97">
        <f t="shared" ca="1" si="65"/>
        <v>247.57598472954155</v>
      </c>
      <c r="V246" s="97">
        <f t="shared" ca="1" si="66"/>
        <v>288.18436960317229</v>
      </c>
      <c r="W246" s="97">
        <f t="shared" ca="1" si="67"/>
        <v>334.72526797591911</v>
      </c>
      <c r="X246" s="97">
        <f t="shared" ca="1" si="68"/>
        <v>1015.5806866055408</v>
      </c>
      <c r="Y246" s="97">
        <f t="shared" ca="1" si="69"/>
        <v>14658.412782203439</v>
      </c>
      <c r="Z246" s="97">
        <f t="shared" ca="1" si="70"/>
        <v>9178.8755874924664</v>
      </c>
      <c r="AA246" s="97">
        <f ca="1">Assumptions!D40*Y246+(1-Assumptions!D40)*Z246</f>
        <v>12192.621044583502</v>
      </c>
      <c r="AB246" s="97">
        <f t="shared" ca="1" si="71"/>
        <v>8695.1377091631166</v>
      </c>
      <c r="AC246" s="97">
        <f t="shared" ca="1" si="72"/>
        <v>9710.7183957686575</v>
      </c>
      <c r="AD246" s="97">
        <f ca="1">AC246+Assumptions!D47-Assumptions!D48-Assumptions!D49</f>
        <v>10851.218395768658</v>
      </c>
      <c r="AE246" s="73">
        <f ca="1">AD246/Assumptions!D46</f>
        <v>233.35953539287436</v>
      </c>
      <c r="AF246" s="77">
        <f ca="1">AE246/Assumptions!D45-1</f>
        <v>1.3150747558816902</v>
      </c>
    </row>
    <row r="247" spans="2:32" x14ac:dyDescent="0.2">
      <c r="B247" s="130">
        <v>236</v>
      </c>
      <c r="C247" s="77">
        <f ca="1">MAX(Assumptions!F70,MIN(Assumptions!G70,NORMINV(RAND(),Assumptions!D70,Assumptions!E70)))</f>
        <v>0.16802491642248873</v>
      </c>
      <c r="D247" s="77">
        <f ca="1">MAX(Assumptions!F71,MIN(Assumptions!G71,NORMINV(RAND(),Assumptions!D71,Assumptions!E71)))</f>
        <v>0.33422971097791127</v>
      </c>
      <c r="E247" s="77">
        <f ca="1">MAX(Assumptions!F72,MIN(Assumptions!G72,NORMINV(RAND(),Assumptions!D72,Assumptions!E72)))</f>
        <v>9.6364343264383118E-2</v>
      </c>
      <c r="F247" s="77">
        <f ca="1">MAX(Assumptions!F73,MIN(Assumptions!G73,NORMINV(RAND(),Assumptions!D73,Assumptions!E73)))</f>
        <v>3.2451443199849682E-2</v>
      </c>
      <c r="G247" s="101">
        <f ca="1">MAX(Assumptions!F74,MIN(Assumptions!G74,NORMINV(RAND(),Assumptions!D74,Assumptions!E74)))</f>
        <v>11.682753520767809</v>
      </c>
      <c r="H247" s="77">
        <f ca="1">MAX(Assumptions!F75,MIN(Assumptions!G75,NORMINV(RAND(),Assumptions!D75,Assumptions!E75)))</f>
        <v>0.54469700334899473</v>
      </c>
      <c r="I247" s="97">
        <f ca="1">'Historical Financials'!F7*(1+C247)</f>
        <v>1211.9426532799741</v>
      </c>
      <c r="J247" s="97">
        <f t="shared" ca="1" si="55"/>
        <v>1415.579216306191</v>
      </c>
      <c r="K247" s="97">
        <f t="shared" ca="1" si="56"/>
        <v>1653.4317958154509</v>
      </c>
      <c r="L247" s="97">
        <f t="shared" ca="1" si="57"/>
        <v>1931.2495351176274</v>
      </c>
      <c r="M247" s="97">
        <f t="shared" ca="1" si="58"/>
        <v>2255.747576846737</v>
      </c>
      <c r="N247" s="54">
        <f>Assumptions!E59</f>
        <v>0.25</v>
      </c>
      <c r="O247" s="77">
        <f t="shared" ca="1" si="59"/>
        <v>0.27105742774447783</v>
      </c>
      <c r="P247" s="77">
        <f t="shared" ca="1" si="60"/>
        <v>0.29211485548895566</v>
      </c>
      <c r="Q247" s="77">
        <f t="shared" ca="1" si="61"/>
        <v>0.31317228323343343</v>
      </c>
      <c r="R247" s="77">
        <f t="shared" ca="1" si="62"/>
        <v>0.33422971097791127</v>
      </c>
      <c r="S247" s="97">
        <f t="shared" ca="1" si="63"/>
        <v>165.03538286810792</v>
      </c>
      <c r="T247" s="97">
        <f t="shared" ca="1" si="64"/>
        <v>209.00201651846709</v>
      </c>
      <c r="U247" s="97">
        <f t="shared" ca="1" si="65"/>
        <v>263.08428964657253</v>
      </c>
      <c r="V247" s="97">
        <f t="shared" ca="1" si="66"/>
        <v>329.44027882754756</v>
      </c>
      <c r="W247" s="97">
        <f t="shared" ca="1" si="67"/>
        <v>410.66769340664911</v>
      </c>
      <c r="X247" s="97">
        <f t="shared" ca="1" si="68"/>
        <v>1011.2981635501676</v>
      </c>
      <c r="Y247" s="97">
        <f t="shared" ca="1" si="69"/>
        <v>6633.9416972964345</v>
      </c>
      <c r="Z247" s="97">
        <f t="shared" ca="1" si="70"/>
        <v>8808.0701959326834</v>
      </c>
      <c r="AA247" s="97">
        <f ca="1">Assumptions!D40*Y247+(1-Assumptions!D40)*Z247</f>
        <v>7612.2995216827467</v>
      </c>
      <c r="AB247" s="97">
        <f t="shared" ca="1" si="71"/>
        <v>4805.5306863488986</v>
      </c>
      <c r="AC247" s="97">
        <f t="shared" ca="1" si="72"/>
        <v>5816.828849899066</v>
      </c>
      <c r="AD247" s="97">
        <f ca="1">AC247+Assumptions!D47-Assumptions!D48-Assumptions!D49</f>
        <v>6957.328849899066</v>
      </c>
      <c r="AE247" s="73">
        <f ca="1">AD247/Assumptions!D46</f>
        <v>149.61997526664658</v>
      </c>
      <c r="AF247" s="77">
        <f ca="1">AE247/Assumptions!D45-1</f>
        <v>0.48432515145482724</v>
      </c>
    </row>
    <row r="248" spans="2:32" x14ac:dyDescent="0.2">
      <c r="B248" s="130">
        <v>237</v>
      </c>
      <c r="C248" s="77">
        <f ca="1">MAX(Assumptions!F70,MIN(Assumptions!G70,NORMINV(RAND(),Assumptions!D70,Assumptions!E70)))</f>
        <v>0.16115579144534817</v>
      </c>
      <c r="D248" s="77">
        <f ca="1">MAX(Assumptions!F71,MIN(Assumptions!G71,NORMINV(RAND(),Assumptions!D71,Assumptions!E71)))</f>
        <v>0.26170238943981117</v>
      </c>
      <c r="E248" s="77">
        <f ca="1">MAX(Assumptions!F72,MIN(Assumptions!G72,NORMINV(RAND(),Assumptions!D72,Assumptions!E72)))</f>
        <v>7.700909562849402E-2</v>
      </c>
      <c r="F248" s="77">
        <f ca="1">MAX(Assumptions!F73,MIN(Assumptions!G73,NORMINV(RAND(),Assumptions!D73,Assumptions!E73)))</f>
        <v>4.3475357730484894E-2</v>
      </c>
      <c r="G248" s="101">
        <f ca="1">MAX(Assumptions!F74,MIN(Assumptions!G74,NORMINV(RAND(),Assumptions!D74,Assumptions!E74)))</f>
        <v>13.480957891900331</v>
      </c>
      <c r="H248" s="77">
        <f ca="1">MAX(Assumptions!F75,MIN(Assumptions!G75,NORMINV(RAND(),Assumptions!D75,Assumptions!E75)))</f>
        <v>0.49490771070279493</v>
      </c>
      <c r="I248" s="97">
        <f ca="1">'Historical Financials'!F7*(1+C248)</f>
        <v>1204.8152492036932</v>
      </c>
      <c r="J248" s="97">
        <f t="shared" ca="1" si="55"/>
        <v>1398.9782042345387</v>
      </c>
      <c r="K248" s="97">
        <f t="shared" ca="1" si="56"/>
        <v>1624.4316439527477</v>
      </c>
      <c r="L248" s="97">
        <f t="shared" ca="1" si="57"/>
        <v>1886.2182111828206</v>
      </c>
      <c r="M248" s="97">
        <f t="shared" ca="1" si="58"/>
        <v>2190.1931998446166</v>
      </c>
      <c r="N248" s="54">
        <f>Assumptions!E59</f>
        <v>0.25</v>
      </c>
      <c r="O248" s="77">
        <f t="shared" ca="1" si="59"/>
        <v>0.25292559735995279</v>
      </c>
      <c r="P248" s="77">
        <f t="shared" ca="1" si="60"/>
        <v>0.25585119471990558</v>
      </c>
      <c r="Q248" s="77">
        <f t="shared" ca="1" si="61"/>
        <v>0.25877679207985838</v>
      </c>
      <c r="R248" s="77">
        <f t="shared" ca="1" si="62"/>
        <v>0.26170238943981117</v>
      </c>
      <c r="S248" s="97">
        <f t="shared" ca="1" si="63"/>
        <v>149.06808920080428</v>
      </c>
      <c r="T248" s="97">
        <f t="shared" ca="1" si="64"/>
        <v>175.11685660500325</v>
      </c>
      <c r="U248" s="97">
        <f t="shared" ca="1" si="65"/>
        <v>205.68996792775016</v>
      </c>
      <c r="V248" s="97">
        <f t="shared" ca="1" si="66"/>
        <v>241.56915415447116</v>
      </c>
      <c r="W248" s="97">
        <f t="shared" ca="1" si="67"/>
        <v>283.67060463036364</v>
      </c>
      <c r="X248" s="97">
        <f t="shared" ca="1" si="68"/>
        <v>829.32448375892784</v>
      </c>
      <c r="Y248" s="97">
        <f t="shared" ca="1" si="69"/>
        <v>8827.0292606379917</v>
      </c>
      <c r="Z248" s="97">
        <f t="shared" ca="1" si="70"/>
        <v>7726.9991828604634</v>
      </c>
      <c r="AA248" s="97">
        <f ca="1">Assumptions!D40*Y248+(1-Assumptions!D40)*Z248</f>
        <v>8332.0157256381026</v>
      </c>
      <c r="AB248" s="97">
        <f t="shared" ca="1" si="71"/>
        <v>5749.8064501257104</v>
      </c>
      <c r="AC248" s="97">
        <f t="shared" ca="1" si="72"/>
        <v>6579.1309338846386</v>
      </c>
      <c r="AD248" s="97">
        <f ca="1">AC248+Assumptions!D47-Assumptions!D48-Assumptions!D49</f>
        <v>7719.6309338846386</v>
      </c>
      <c r="AE248" s="73">
        <f ca="1">AD248/Assumptions!D46</f>
        <v>166.01356847063738</v>
      </c>
      <c r="AF248" s="77">
        <f ca="1">AE248/Assumptions!D45-1</f>
        <v>0.64696000466902159</v>
      </c>
    </row>
    <row r="249" spans="2:32" x14ac:dyDescent="0.2">
      <c r="B249" s="130">
        <v>238</v>
      </c>
      <c r="C249" s="77">
        <f ca="1">MAX(Assumptions!F70,MIN(Assumptions!G70,NORMINV(RAND(),Assumptions!D70,Assumptions!E70)))</f>
        <v>0.15789010330153591</v>
      </c>
      <c r="D249" s="77">
        <f ca="1">MAX(Assumptions!F71,MIN(Assumptions!G71,NORMINV(RAND(),Assumptions!D71,Assumptions!E71)))</f>
        <v>0.26933621716274536</v>
      </c>
      <c r="E249" s="77">
        <f ca="1">MAX(Assumptions!F72,MIN(Assumptions!G72,NORMINV(RAND(),Assumptions!D72,Assumptions!E72)))</f>
        <v>8.6193436608897181E-2</v>
      </c>
      <c r="F249" s="77">
        <f ca="1">MAX(Assumptions!F73,MIN(Assumptions!G73,NORMINV(RAND(),Assumptions!D73,Assumptions!E73)))</f>
        <v>3.0668874111778602E-2</v>
      </c>
      <c r="G249" s="101">
        <f ca="1">MAX(Assumptions!F74,MIN(Assumptions!G74,NORMINV(RAND(),Assumptions!D74,Assumptions!E74)))</f>
        <v>15.574592651365654</v>
      </c>
      <c r="H249" s="77">
        <f ca="1">MAX(Assumptions!F75,MIN(Assumptions!G75,NORMINV(RAND(),Assumptions!D75,Assumptions!E75)))</f>
        <v>0.43033739228286261</v>
      </c>
      <c r="I249" s="97">
        <f ca="1">'Historical Financials'!F7*(1+C249)</f>
        <v>1201.4267711856735</v>
      </c>
      <c r="J249" s="97">
        <f t="shared" ca="1" si="55"/>
        <v>1391.1201681974101</v>
      </c>
      <c r="K249" s="97">
        <f t="shared" ca="1" si="56"/>
        <v>1610.7642752589491</v>
      </c>
      <c r="L249" s="97">
        <f t="shared" ca="1" si="57"/>
        <v>1865.0880130740081</v>
      </c>
      <c r="M249" s="97">
        <f t="shared" ca="1" si="58"/>
        <v>2159.5669521247196</v>
      </c>
      <c r="N249" s="54">
        <f>Assumptions!E59</f>
        <v>0.25</v>
      </c>
      <c r="O249" s="77">
        <f t="shared" ca="1" si="59"/>
        <v>0.25483405429068634</v>
      </c>
      <c r="P249" s="77">
        <f t="shared" ca="1" si="60"/>
        <v>0.25966810858137268</v>
      </c>
      <c r="Q249" s="77">
        <f t="shared" ca="1" si="61"/>
        <v>0.26450216287205902</v>
      </c>
      <c r="R249" s="77">
        <f t="shared" ca="1" si="62"/>
        <v>0.26933621716274536</v>
      </c>
      <c r="S249" s="97">
        <f t="shared" ca="1" si="63"/>
        <v>129.25471593271556</v>
      </c>
      <c r="T249" s="97">
        <f t="shared" ca="1" si="64"/>
        <v>152.55666794214991</v>
      </c>
      <c r="U249" s="97">
        <f t="shared" ca="1" si="65"/>
        <v>179.9946875564153</v>
      </c>
      <c r="V249" s="97">
        <f t="shared" ca="1" si="66"/>
        <v>212.29396206210129</v>
      </c>
      <c r="W249" s="97">
        <f t="shared" ca="1" si="67"/>
        <v>250.30556933003831</v>
      </c>
      <c r="X249" s="97">
        <f t="shared" ca="1" si="68"/>
        <v>706.82445625269588</v>
      </c>
      <c r="Y249" s="97">
        <f t="shared" ca="1" si="69"/>
        <v>4646.2709064783021</v>
      </c>
      <c r="Z249" s="97">
        <f t="shared" ca="1" si="70"/>
        <v>9058.9554860737535</v>
      </c>
      <c r="AA249" s="97">
        <f ca="1">Assumptions!D40*Y249+(1-Assumptions!D40)*Z249</f>
        <v>6631.9789672962543</v>
      </c>
      <c r="AB249" s="97">
        <f t="shared" ca="1" si="71"/>
        <v>4386.3902663643557</v>
      </c>
      <c r="AC249" s="97">
        <f t="shared" ca="1" si="72"/>
        <v>5093.2147226170518</v>
      </c>
      <c r="AD249" s="97">
        <f ca="1">AC249+Assumptions!D47-Assumptions!D48-Assumptions!D49</f>
        <v>6233.7147226170518</v>
      </c>
      <c r="AE249" s="73">
        <f ca="1">AD249/Assumptions!D46</f>
        <v>134.05838113154951</v>
      </c>
      <c r="AF249" s="77">
        <f ca="1">AE249/Assumptions!D45-1</f>
        <v>0.32994425725743559</v>
      </c>
    </row>
    <row r="250" spans="2:32" x14ac:dyDescent="0.2">
      <c r="B250" s="130">
        <v>239</v>
      </c>
      <c r="C250" s="77">
        <f ca="1">MAX(Assumptions!F70,MIN(Assumptions!G70,NORMINV(RAND(),Assumptions!D70,Assumptions!E70)))</f>
        <v>0.16788829132450184</v>
      </c>
      <c r="D250" s="77">
        <f ca="1">MAX(Assumptions!F71,MIN(Assumptions!G71,NORMINV(RAND(),Assumptions!D71,Assumptions!E71)))</f>
        <v>0.2938751538412539</v>
      </c>
      <c r="E250" s="77">
        <f ca="1">MAX(Assumptions!F72,MIN(Assumptions!G72,NORMINV(RAND(),Assumptions!D72,Assumptions!E72)))</f>
        <v>6.6970937183681037E-2</v>
      </c>
      <c r="F250" s="77">
        <f ca="1">MAX(Assumptions!F73,MIN(Assumptions!G73,NORMINV(RAND(),Assumptions!D73,Assumptions!E73)))</f>
        <v>3.0328206019892983E-2</v>
      </c>
      <c r="G250" s="101">
        <f ca="1">MAX(Assumptions!F74,MIN(Assumptions!G74,NORMINV(RAND(),Assumptions!D74,Assumptions!E74)))</f>
        <v>11.873495520788104</v>
      </c>
      <c r="H250" s="77">
        <f ca="1">MAX(Assumptions!F75,MIN(Assumptions!G75,NORMINV(RAND(),Assumptions!D75,Assumptions!E75)))</f>
        <v>0.56962275273831064</v>
      </c>
      <c r="I250" s="97">
        <f ca="1">'Historical Financials'!F7*(1+C250)</f>
        <v>1211.800891078303</v>
      </c>
      <c r="J250" s="97">
        <f t="shared" ca="1" si="55"/>
        <v>1415.2480721069483</v>
      </c>
      <c r="K250" s="97">
        <f t="shared" ca="1" si="56"/>
        <v>1652.8516527332793</v>
      </c>
      <c r="L250" s="97">
        <f t="shared" ca="1" si="57"/>
        <v>1930.3460925235486</v>
      </c>
      <c r="M250" s="97">
        <f t="shared" ca="1" si="58"/>
        <v>2254.4285996622561</v>
      </c>
      <c r="N250" s="54">
        <f>Assumptions!E59</f>
        <v>0.25</v>
      </c>
      <c r="O250" s="77">
        <f t="shared" ca="1" si="59"/>
        <v>0.26096878846031346</v>
      </c>
      <c r="P250" s="77">
        <f t="shared" ca="1" si="60"/>
        <v>0.27193757692062692</v>
      </c>
      <c r="Q250" s="77">
        <f t="shared" ca="1" si="61"/>
        <v>0.28290636538094044</v>
      </c>
      <c r="R250" s="77">
        <f t="shared" ca="1" si="62"/>
        <v>0.2938751538412539</v>
      </c>
      <c r="S250" s="97">
        <f t="shared" ca="1" si="63"/>
        <v>172.56733983669017</v>
      </c>
      <c r="T250" s="97">
        <f t="shared" ca="1" si="64"/>
        <v>210.38194677245207</v>
      </c>
      <c r="U250" s="97">
        <f t="shared" ca="1" si="65"/>
        <v>256.02974760870353</v>
      </c>
      <c r="V250" s="97">
        <f t="shared" ca="1" si="66"/>
        <v>311.07508482434525</v>
      </c>
      <c r="W250" s="97">
        <f t="shared" ca="1" si="67"/>
        <v>377.38678031953975</v>
      </c>
      <c r="X250" s="97">
        <f t="shared" ca="1" si="68"/>
        <v>1070.2546912740258</v>
      </c>
      <c r="Y250" s="97">
        <f t="shared" ca="1" si="69"/>
        <v>10611.442760754577</v>
      </c>
      <c r="Z250" s="97">
        <f t="shared" ca="1" si="70"/>
        <v>7866.4348012574237</v>
      </c>
      <c r="AA250" s="97">
        <f ca="1">Assumptions!D40*Y250+(1-Assumptions!D40)*Z250</f>
        <v>9376.1891789808578</v>
      </c>
      <c r="AB250" s="97">
        <f t="shared" ca="1" si="71"/>
        <v>6780.526401103506</v>
      </c>
      <c r="AC250" s="97">
        <f t="shared" ca="1" si="72"/>
        <v>7850.7810923775323</v>
      </c>
      <c r="AD250" s="97">
        <f ca="1">AC250+Assumptions!D47-Assumptions!D48-Assumptions!D49</f>
        <v>8991.2810923775323</v>
      </c>
      <c r="AE250" s="73">
        <f ca="1">AD250/Assumptions!D46</f>
        <v>193.36088370704371</v>
      </c>
      <c r="AF250" s="77">
        <f ca="1">AE250/Assumptions!D45-1</f>
        <v>0.91826273518892587</v>
      </c>
    </row>
    <row r="251" spans="2:32" x14ac:dyDescent="0.2">
      <c r="B251" s="130">
        <v>240</v>
      </c>
      <c r="C251" s="77">
        <f ca="1">MAX(Assumptions!F70,MIN(Assumptions!G70,NORMINV(RAND(),Assumptions!D70,Assumptions!E70)))</f>
        <v>0.1472167423230798</v>
      </c>
      <c r="D251" s="77">
        <f ca="1">MAX(Assumptions!F71,MIN(Assumptions!G71,NORMINV(RAND(),Assumptions!D71,Assumptions!E71)))</f>
        <v>0.30031264880294589</v>
      </c>
      <c r="E251" s="77">
        <f ca="1">MAX(Assumptions!F72,MIN(Assumptions!G72,NORMINV(RAND(),Assumptions!D72,Assumptions!E72)))</f>
        <v>7.4419722639676888E-2</v>
      </c>
      <c r="F251" s="77">
        <f ca="1">MAX(Assumptions!F73,MIN(Assumptions!G73,NORMINV(RAND(),Assumptions!D73,Assumptions!E73)))</f>
        <v>3.7699036100411851E-2</v>
      </c>
      <c r="G251" s="101">
        <f ca="1">MAX(Assumptions!F74,MIN(Assumptions!G74,NORMINV(RAND(),Assumptions!D74,Assumptions!E74)))</f>
        <v>15.437027945808552</v>
      </c>
      <c r="H251" s="77">
        <f ca="1">MAX(Assumptions!F75,MIN(Assumptions!G75,NORMINV(RAND(),Assumptions!D75,Assumptions!E75)))</f>
        <v>0.54527306575314516</v>
      </c>
      <c r="I251" s="97">
        <f ca="1">'Historical Financials'!F7*(1+C251)</f>
        <v>1190.3520918344275</v>
      </c>
      <c r="J251" s="97">
        <f t="shared" ca="1" si="55"/>
        <v>1365.5918490117554</v>
      </c>
      <c r="K251" s="97">
        <f t="shared" ca="1" si="56"/>
        <v>1566.629832366217</v>
      </c>
      <c r="L251" s="97">
        <f t="shared" ca="1" si="57"/>
        <v>1797.2639727133239</v>
      </c>
      <c r="M251" s="97">
        <f t="shared" ca="1" si="58"/>
        <v>2061.851319870816</v>
      </c>
      <c r="N251" s="54">
        <f>Assumptions!E59</f>
        <v>0.25</v>
      </c>
      <c r="O251" s="77">
        <f t="shared" ca="1" si="59"/>
        <v>0.26257816220073649</v>
      </c>
      <c r="P251" s="77">
        <f t="shared" ca="1" si="60"/>
        <v>0.27515632440147297</v>
      </c>
      <c r="Q251" s="77">
        <f t="shared" ca="1" si="61"/>
        <v>0.2877344866022094</v>
      </c>
      <c r="R251" s="77">
        <f t="shared" ca="1" si="62"/>
        <v>0.30031264880294589</v>
      </c>
      <c r="S251" s="97">
        <f t="shared" ca="1" si="63"/>
        <v>162.26673361005692</v>
      </c>
      <c r="T251" s="97">
        <f t="shared" ca="1" si="64"/>
        <v>195.52107036891746</v>
      </c>
      <c r="U251" s="97">
        <f t="shared" ca="1" si="65"/>
        <v>235.04982790963649</v>
      </c>
      <c r="V251" s="97">
        <f t="shared" ca="1" si="66"/>
        <v>281.9796922410066</v>
      </c>
      <c r="W251" s="97">
        <f t="shared" ca="1" si="67"/>
        <v>337.63309938589555</v>
      </c>
      <c r="X251" s="97">
        <f t="shared" ca="1" si="68"/>
        <v>957.33354042965243</v>
      </c>
      <c r="Y251" s="97">
        <f t="shared" ca="1" si="69"/>
        <v>9541.257934099367</v>
      </c>
      <c r="Z251" s="97">
        <f t="shared" ca="1" si="70"/>
        <v>9558.6081873510593</v>
      </c>
      <c r="AA251" s="97">
        <f ca="1">Assumptions!D40*Y251+(1-Assumptions!D40)*Z251</f>
        <v>9549.0655480626283</v>
      </c>
      <c r="AB251" s="97">
        <f t="shared" ca="1" si="71"/>
        <v>6669.4652653842049</v>
      </c>
      <c r="AC251" s="97">
        <f t="shared" ca="1" si="72"/>
        <v>7626.7988058138571</v>
      </c>
      <c r="AD251" s="97">
        <f ca="1">AC251+Assumptions!D47-Assumptions!D48-Assumptions!D49</f>
        <v>8767.2988058138581</v>
      </c>
      <c r="AE251" s="73">
        <f ca="1">AD251/Assumptions!D46</f>
        <v>188.54406034008298</v>
      </c>
      <c r="AF251" s="77">
        <f ca="1">AE251/Assumptions!D45-1</f>
        <v>0.87047678908812487</v>
      </c>
    </row>
    <row r="252" spans="2:32" x14ac:dyDescent="0.2">
      <c r="B252" s="130">
        <v>241</v>
      </c>
      <c r="C252" s="77">
        <f ca="1">MAX(Assumptions!F70,MIN(Assumptions!G70,NORMINV(RAND(),Assumptions!D70,Assumptions!E70)))</f>
        <v>0.16756143017256447</v>
      </c>
      <c r="D252" s="77">
        <f ca="1">MAX(Assumptions!F71,MIN(Assumptions!G71,NORMINV(RAND(),Assumptions!D71,Assumptions!E71)))</f>
        <v>0.25450181599178268</v>
      </c>
      <c r="E252" s="77">
        <f ca="1">MAX(Assumptions!F72,MIN(Assumptions!G72,NORMINV(RAND(),Assumptions!D72,Assumptions!E72)))</f>
        <v>6.9178463199051465E-2</v>
      </c>
      <c r="F252" s="77">
        <f ca="1">MAX(Assumptions!F73,MIN(Assumptions!G73,NORMINV(RAND(),Assumptions!D73,Assumptions!E73)))</f>
        <v>0.05</v>
      </c>
      <c r="G252" s="101">
        <f ca="1">MAX(Assumptions!F74,MIN(Assumptions!G74,NORMINV(RAND(),Assumptions!D74,Assumptions!E74)))</f>
        <v>17.20755532062196</v>
      </c>
      <c r="H252" s="77">
        <f ca="1">MAX(Assumptions!F75,MIN(Assumptions!G75,NORMINV(RAND(),Assumptions!D75,Assumptions!E75)))</f>
        <v>0.55772004231875816</v>
      </c>
      <c r="I252" s="97">
        <f ca="1">'Historical Financials'!F7*(1+C252)</f>
        <v>1211.4617399470528</v>
      </c>
      <c r="J252" s="97">
        <f t="shared" ca="1" si="55"/>
        <v>1414.4560016919245</v>
      </c>
      <c r="K252" s="97">
        <f t="shared" ca="1" si="56"/>
        <v>1651.4642722515907</v>
      </c>
      <c r="L252" s="97">
        <f t="shared" ca="1" si="57"/>
        <v>1928.1859875889606</v>
      </c>
      <c r="M252" s="97">
        <f t="shared" ca="1" si="58"/>
        <v>2251.2755893080657</v>
      </c>
      <c r="N252" s="54">
        <f>Assumptions!E59</f>
        <v>0.25</v>
      </c>
      <c r="O252" s="77">
        <f t="shared" ca="1" si="59"/>
        <v>0.25112545399794567</v>
      </c>
      <c r="P252" s="77">
        <f t="shared" ca="1" si="60"/>
        <v>0.25225090799589134</v>
      </c>
      <c r="Q252" s="77">
        <f t="shared" ca="1" si="61"/>
        <v>0.25337636199383701</v>
      </c>
      <c r="R252" s="77">
        <f t="shared" ca="1" si="62"/>
        <v>0.25450181599178268</v>
      </c>
      <c r="S252" s="97">
        <f t="shared" ca="1" si="63"/>
        <v>168.91412321770667</v>
      </c>
      <c r="T252" s="97">
        <f t="shared" ca="1" si="64"/>
        <v>198.10545269474099</v>
      </c>
      <c r="U252" s="97">
        <f t="shared" ca="1" si="65"/>
        <v>232.33689039449166</v>
      </c>
      <c r="V252" s="97">
        <f t="shared" ca="1" si="66"/>
        <v>272.47789172168962</v>
      </c>
      <c r="W252" s="97">
        <f t="shared" ca="1" si="67"/>
        <v>319.54777618696801</v>
      </c>
      <c r="X252" s="97">
        <f t="shared" ca="1" si="68"/>
        <v>958.59910840186501</v>
      </c>
      <c r="Y252" s="97">
        <f t="shared" ca="1" si="69"/>
        <v>17494.893178558279</v>
      </c>
      <c r="Z252" s="97">
        <f t="shared" ca="1" si="70"/>
        <v>9859.1329324620128</v>
      </c>
      <c r="AA252" s="97">
        <f ca="1">Assumptions!D40*Y252+(1-Assumptions!D40)*Z252</f>
        <v>14058.80106781496</v>
      </c>
      <c r="AB252" s="97">
        <f t="shared" ca="1" si="71"/>
        <v>10062.300327779949</v>
      </c>
      <c r="AC252" s="97">
        <f t="shared" ca="1" si="72"/>
        <v>11020.899436181813</v>
      </c>
      <c r="AD252" s="97">
        <f ca="1">AC252+Assumptions!D47-Assumptions!D48-Assumptions!D49</f>
        <v>12161.399436181813</v>
      </c>
      <c r="AE252" s="73">
        <f ca="1">AD252/Assumptions!D46</f>
        <v>261.53547174584543</v>
      </c>
      <c r="AF252" s="77">
        <f ca="1">AE252/Assumptions!D45-1</f>
        <v>1.5945979339865617</v>
      </c>
    </row>
    <row r="253" spans="2:32" x14ac:dyDescent="0.2">
      <c r="B253" s="130">
        <v>242</v>
      </c>
      <c r="C253" s="77">
        <f ca="1">MAX(Assumptions!F70,MIN(Assumptions!G70,NORMINV(RAND(),Assumptions!D70,Assumptions!E70)))</f>
        <v>0.14724646860176818</v>
      </c>
      <c r="D253" s="77">
        <f ca="1">MAX(Assumptions!F71,MIN(Assumptions!G71,NORMINV(RAND(),Assumptions!D71,Assumptions!E71)))</f>
        <v>0.26387487290555334</v>
      </c>
      <c r="E253" s="77">
        <f ca="1">MAX(Assumptions!F72,MIN(Assumptions!G72,NORMINV(RAND(),Assumptions!D72,Assumptions!E72)))</f>
        <v>8.2950265734850093E-2</v>
      </c>
      <c r="F253" s="77">
        <f ca="1">MAX(Assumptions!F73,MIN(Assumptions!G73,NORMINV(RAND(),Assumptions!D73,Assumptions!E73)))</f>
        <v>3.2582600761643279E-2</v>
      </c>
      <c r="G253" s="101">
        <f ca="1">MAX(Assumptions!F74,MIN(Assumptions!G74,NORMINV(RAND(),Assumptions!D74,Assumptions!E74)))</f>
        <v>14.904820400994858</v>
      </c>
      <c r="H253" s="77">
        <f ca="1">MAX(Assumptions!F75,MIN(Assumptions!G75,NORMINV(RAND(),Assumptions!D75,Assumptions!E75)))</f>
        <v>0.53412277303105515</v>
      </c>
      <c r="I253" s="97">
        <f ca="1">'Historical Financials'!F7*(1+C253)</f>
        <v>1190.3829358211947</v>
      </c>
      <c r="J253" s="97">
        <f t="shared" ca="1" si="55"/>
        <v>1365.662619404671</v>
      </c>
      <c r="K253" s="97">
        <f t="shared" ca="1" si="56"/>
        <v>1566.7516174134494</v>
      </c>
      <c r="L253" s="97">
        <f t="shared" ca="1" si="57"/>
        <v>1797.4502602536884</v>
      </c>
      <c r="M253" s="97">
        <f t="shared" ca="1" si="58"/>
        <v>2062.1184635633731</v>
      </c>
      <c r="N253" s="54">
        <f>Assumptions!E59</f>
        <v>0.25</v>
      </c>
      <c r="O253" s="77">
        <f t="shared" ca="1" si="59"/>
        <v>0.25346871822638833</v>
      </c>
      <c r="P253" s="77">
        <f t="shared" ca="1" si="60"/>
        <v>0.25693743645277667</v>
      </c>
      <c r="Q253" s="77">
        <f t="shared" ca="1" si="61"/>
        <v>0.260406154679165</v>
      </c>
      <c r="R253" s="77">
        <f t="shared" ca="1" si="62"/>
        <v>0.26387487290555334</v>
      </c>
      <c r="S253" s="97">
        <f t="shared" ca="1" si="63"/>
        <v>158.95265866241627</v>
      </c>
      <c r="T253" s="97">
        <f t="shared" ca="1" si="64"/>
        <v>184.88806868265976</v>
      </c>
      <c r="U253" s="97">
        <f t="shared" ca="1" si="65"/>
        <v>215.01493812962454</v>
      </c>
      <c r="V253" s="97">
        <f t="shared" ca="1" si="66"/>
        <v>250.00530302474772</v>
      </c>
      <c r="W253" s="97">
        <f t="shared" ca="1" si="67"/>
        <v>290.63823202939165</v>
      </c>
      <c r="X253" s="97">
        <f t="shared" ca="1" si="68"/>
        <v>850.61208821420621</v>
      </c>
      <c r="Y253" s="97">
        <f t="shared" ca="1" si="69"/>
        <v>5958.3461268120773</v>
      </c>
      <c r="Z253" s="97">
        <f t="shared" ca="1" si="70"/>
        <v>8110.3275665965402</v>
      </c>
      <c r="AA253" s="97">
        <f ca="1">Assumptions!D40*Y253+(1-Assumptions!D40)*Z253</f>
        <v>6926.7377747150858</v>
      </c>
      <c r="AB253" s="97">
        <f t="shared" ca="1" si="71"/>
        <v>4650.3558398970272</v>
      </c>
      <c r="AC253" s="97">
        <f t="shared" ca="1" si="72"/>
        <v>5500.9679281112331</v>
      </c>
      <c r="AD253" s="97">
        <f ca="1">AC253+Assumptions!D47-Assumptions!D48-Assumptions!D49</f>
        <v>6641.4679281112331</v>
      </c>
      <c r="AE253" s="73">
        <f ca="1">AD253/Assumptions!D46</f>
        <v>142.82726727120931</v>
      </c>
      <c r="AF253" s="77">
        <f ca="1">AE253/Assumptions!D45-1</f>
        <v>0.41693717530961627</v>
      </c>
    </row>
    <row r="254" spans="2:32" x14ac:dyDescent="0.2">
      <c r="B254" s="130">
        <v>243</v>
      </c>
      <c r="C254" s="77">
        <f ca="1">MAX(Assumptions!F70,MIN(Assumptions!G70,NORMINV(RAND(),Assumptions!D70,Assumptions!E70)))</f>
        <v>0.17618632468532813</v>
      </c>
      <c r="D254" s="77">
        <f ca="1">MAX(Assumptions!F71,MIN(Assumptions!G71,NORMINV(RAND(),Assumptions!D71,Assumptions!E71)))</f>
        <v>0.36255346761457841</v>
      </c>
      <c r="E254" s="77">
        <f ca="1">MAX(Assumptions!F72,MIN(Assumptions!G72,NORMINV(RAND(),Assumptions!D72,Assumptions!E72)))</f>
        <v>8.4802855484138517E-2</v>
      </c>
      <c r="F254" s="77">
        <f ca="1">MAX(Assumptions!F73,MIN(Assumptions!G73,NORMINV(RAND(),Assumptions!D73,Assumptions!E73)))</f>
        <v>3.3346026830654546E-2</v>
      </c>
      <c r="G254" s="101">
        <f ca="1">MAX(Assumptions!F74,MIN(Assumptions!G74,NORMINV(RAND(),Assumptions!D74,Assumptions!E74)))</f>
        <v>13.584593443688814</v>
      </c>
      <c r="H254" s="77">
        <f ca="1">MAX(Assumptions!F75,MIN(Assumptions!G75,NORMINV(RAND(),Assumptions!D75,Assumptions!E75)))</f>
        <v>0.52654484043786565</v>
      </c>
      <c r="I254" s="97">
        <f ca="1">'Historical Financials'!F7*(1+C254)</f>
        <v>1220.4109304934964</v>
      </c>
      <c r="J254" s="97">
        <f t="shared" ca="1" si="55"/>
        <v>1435.4306469429469</v>
      </c>
      <c r="K254" s="97">
        <f t="shared" ca="1" si="56"/>
        <v>1688.3338969685076</v>
      </c>
      <c r="L254" s="97">
        <f t="shared" ca="1" si="57"/>
        <v>1985.7952411170463</v>
      </c>
      <c r="M254" s="97">
        <f t="shared" ca="1" si="58"/>
        <v>2335.6652062270737</v>
      </c>
      <c r="N254" s="54">
        <f>Assumptions!E59</f>
        <v>0.25</v>
      </c>
      <c r="O254" s="77">
        <f t="shared" ca="1" si="59"/>
        <v>0.27813836690364457</v>
      </c>
      <c r="P254" s="77">
        <f t="shared" ca="1" si="60"/>
        <v>0.3062767338072892</v>
      </c>
      <c r="Q254" s="77">
        <f t="shared" ca="1" si="61"/>
        <v>0.33441510071093383</v>
      </c>
      <c r="R254" s="77">
        <f t="shared" ca="1" si="62"/>
        <v>0.36255346761457841</v>
      </c>
      <c r="S254" s="97">
        <f t="shared" ca="1" si="63"/>
        <v>160.6502696663313</v>
      </c>
      <c r="T254" s="97">
        <f t="shared" ca="1" si="64"/>
        <v>210.22215134479757</v>
      </c>
      <c r="U254" s="97">
        <f t="shared" ca="1" si="65"/>
        <v>272.2749635190799</v>
      </c>
      <c r="V254" s="97">
        <f t="shared" ca="1" si="66"/>
        <v>349.66785317097657</v>
      </c>
      <c r="W254" s="97">
        <f t="shared" ca="1" si="67"/>
        <v>445.88002416494732</v>
      </c>
      <c r="X254" s="97">
        <f t="shared" ca="1" si="68"/>
        <v>1089.3082238917125</v>
      </c>
      <c r="Y254" s="97">
        <f t="shared" ca="1" si="69"/>
        <v>8954.075940371984</v>
      </c>
      <c r="Z254" s="97">
        <f t="shared" ca="1" si="70"/>
        <v>11503.481541868256</v>
      </c>
      <c r="AA254" s="97">
        <f ca="1">Assumptions!D40*Y254+(1-Assumptions!D40)*Z254</f>
        <v>10101.308461045306</v>
      </c>
      <c r="AB254" s="97">
        <f t="shared" ca="1" si="71"/>
        <v>6723.9354375825387</v>
      </c>
      <c r="AC254" s="97">
        <f t="shared" ca="1" si="72"/>
        <v>7813.243661474251</v>
      </c>
      <c r="AD254" s="97">
        <f ca="1">AC254+Assumptions!D47-Assumptions!D48-Assumptions!D49</f>
        <v>8953.743661474251</v>
      </c>
      <c r="AE254" s="73">
        <f ca="1">AD254/Assumptions!D46</f>
        <v>192.55362712847852</v>
      </c>
      <c r="AF254" s="77">
        <f ca="1">AE254/Assumptions!D45-1</f>
        <v>0.91025423738569966</v>
      </c>
    </row>
    <row r="255" spans="2:32" x14ac:dyDescent="0.2">
      <c r="B255" s="130">
        <v>244</v>
      </c>
      <c r="C255" s="77">
        <f ca="1">MAX(Assumptions!F70,MIN(Assumptions!G70,NORMINV(RAND(),Assumptions!D70,Assumptions!E70)))</f>
        <v>0.16691678212668135</v>
      </c>
      <c r="D255" s="77">
        <f ca="1">MAX(Assumptions!F71,MIN(Assumptions!G71,NORMINV(RAND(),Assumptions!D71,Assumptions!E71)))</f>
        <v>0.33031592977894458</v>
      </c>
      <c r="E255" s="77">
        <f ca="1">MAX(Assumptions!F72,MIN(Assumptions!G72,NORMINV(RAND(),Assumptions!D72,Assumptions!E72)))</f>
        <v>8.8066816670966566E-2</v>
      </c>
      <c r="F255" s="77">
        <f ca="1">MAX(Assumptions!F73,MIN(Assumptions!G73,NORMINV(RAND(),Assumptions!D73,Assumptions!E73)))</f>
        <v>3.9311668246157339E-2</v>
      </c>
      <c r="G255" s="101">
        <f ca="1">MAX(Assumptions!F74,MIN(Assumptions!G74,NORMINV(RAND(),Assumptions!D74,Assumptions!E74)))</f>
        <v>14.691265692347217</v>
      </c>
      <c r="H255" s="77">
        <f ca="1">MAX(Assumptions!F75,MIN(Assumptions!G75,NORMINV(RAND(),Assumptions!D75,Assumptions!E75)))</f>
        <v>0.44982163076077891</v>
      </c>
      <c r="I255" s="97">
        <f ca="1">'Historical Financials'!F7*(1+C255)</f>
        <v>1210.7928531346445</v>
      </c>
      <c r="J255" s="97">
        <f t="shared" ca="1" si="55"/>
        <v>1412.8945000018628</v>
      </c>
      <c r="K255" s="97">
        <f t="shared" ca="1" si="56"/>
        <v>1648.7303034266599</v>
      </c>
      <c r="L255" s="97">
        <f t="shared" ca="1" si="57"/>
        <v>1923.9310602693847</v>
      </c>
      <c r="M255" s="97">
        <f t="shared" ca="1" si="58"/>
        <v>2245.0674418831245</v>
      </c>
      <c r="N255" s="54">
        <f>Assumptions!E59</f>
        <v>0.25</v>
      </c>
      <c r="O255" s="77">
        <f t="shared" ca="1" si="59"/>
        <v>0.27007898244473616</v>
      </c>
      <c r="P255" s="77">
        <f t="shared" ca="1" si="60"/>
        <v>0.29015796488947232</v>
      </c>
      <c r="Q255" s="77">
        <f t="shared" ca="1" si="61"/>
        <v>0.31023694733420842</v>
      </c>
      <c r="R255" s="77">
        <f t="shared" ca="1" si="62"/>
        <v>0.33031592977894458</v>
      </c>
      <c r="S255" s="97">
        <f t="shared" ca="1" si="63"/>
        <v>136.1602039276305</v>
      </c>
      <c r="T255" s="97">
        <f t="shared" ca="1" si="64"/>
        <v>171.64883451550054</v>
      </c>
      <c r="U255" s="97">
        <f t="shared" ca="1" si="65"/>
        <v>215.19117281422271</v>
      </c>
      <c r="V255" s="97">
        <f t="shared" ca="1" si="66"/>
        <v>268.48706050844783</v>
      </c>
      <c r="W255" s="97">
        <f t="shared" ca="1" si="67"/>
        <v>333.57941743190958</v>
      </c>
      <c r="X255" s="97">
        <f t="shared" ca="1" si="68"/>
        <v>847.47605468914549</v>
      </c>
      <c r="Y255" s="97">
        <f t="shared" ca="1" si="69"/>
        <v>7110.8999156963564</v>
      </c>
      <c r="Z255" s="97">
        <f t="shared" ca="1" si="70"/>
        <v>10894.771429070834</v>
      </c>
      <c r="AA255" s="97">
        <f ca="1">Assumptions!D40*Y255+(1-Assumptions!D40)*Z255</f>
        <v>8813.6420967148715</v>
      </c>
      <c r="AB255" s="97">
        <f t="shared" ca="1" si="71"/>
        <v>5779.3311888687913</v>
      </c>
      <c r="AC255" s="97">
        <f t="shared" ca="1" si="72"/>
        <v>6626.807243557937</v>
      </c>
      <c r="AD255" s="97">
        <f ca="1">AC255+Assumptions!D47-Assumptions!D48-Assumptions!D49</f>
        <v>7767.307243557937</v>
      </c>
      <c r="AE255" s="73">
        <f ca="1">AD255/Assumptions!D46</f>
        <v>167.03886545285886</v>
      </c>
      <c r="AF255" s="77">
        <f ca="1">AE255/Assumptions!D45-1</f>
        <v>0.65713160171486962</v>
      </c>
    </row>
    <row r="256" spans="2:32" x14ac:dyDescent="0.2">
      <c r="B256" s="130">
        <v>245</v>
      </c>
      <c r="C256" s="77">
        <f ca="1">MAX(Assumptions!F70,MIN(Assumptions!G70,NORMINV(RAND(),Assumptions!D70,Assumptions!E70)))</f>
        <v>0.11526480373523697</v>
      </c>
      <c r="D256" s="77">
        <f ca="1">MAX(Assumptions!F71,MIN(Assumptions!G71,NORMINV(RAND(),Assumptions!D71,Assumptions!E71)))</f>
        <v>0.29447473093694271</v>
      </c>
      <c r="E256" s="77">
        <f ca="1">MAX(Assumptions!F72,MIN(Assumptions!G72,NORMINV(RAND(),Assumptions!D72,Assumptions!E72)))</f>
        <v>7.0284616597317107E-2</v>
      </c>
      <c r="F256" s="77">
        <f ca="1">MAX(Assumptions!F73,MIN(Assumptions!G73,NORMINV(RAND(),Assumptions!D73,Assumptions!E73)))</f>
        <v>3.6479023981707812E-2</v>
      </c>
      <c r="G256" s="101">
        <f ca="1">MAX(Assumptions!F74,MIN(Assumptions!G74,NORMINV(RAND(),Assumptions!D74,Assumptions!E74)))</f>
        <v>16.126389214287631</v>
      </c>
      <c r="H256" s="77">
        <f ca="1">MAX(Assumptions!F75,MIN(Assumptions!G75,NORMINV(RAND(),Assumptions!D75,Assumptions!E75)))</f>
        <v>0.71229415097174231</v>
      </c>
      <c r="I256" s="97">
        <f ca="1">'Historical Financials'!F7*(1+C256)</f>
        <v>1157.1987603556818</v>
      </c>
      <c r="J256" s="97">
        <f t="shared" ca="1" si="55"/>
        <v>1290.5830483507391</v>
      </c>
      <c r="K256" s="97">
        <f t="shared" ca="1" si="56"/>
        <v>1439.341850122911</v>
      </c>
      <c r="L256" s="97">
        <f t="shared" ca="1" si="57"/>
        <v>1605.2473059852414</v>
      </c>
      <c r="M256" s="97">
        <f t="shared" ca="1" si="58"/>
        <v>1790.2758216561483</v>
      </c>
      <c r="N256" s="54">
        <f>Assumptions!E59</f>
        <v>0.25</v>
      </c>
      <c r="O256" s="77">
        <f t="shared" ca="1" si="59"/>
        <v>0.26111868273423566</v>
      </c>
      <c r="P256" s="77">
        <f t="shared" ca="1" si="60"/>
        <v>0.27223736546847133</v>
      </c>
      <c r="Q256" s="77">
        <f t="shared" ca="1" si="61"/>
        <v>0.28335604820270704</v>
      </c>
      <c r="R256" s="77">
        <f t="shared" ca="1" si="62"/>
        <v>0.29447473093694271</v>
      </c>
      <c r="S256" s="97">
        <f t="shared" ca="1" si="63"/>
        <v>206.06647712827575</v>
      </c>
      <c r="T256" s="97">
        <f t="shared" ca="1" si="64"/>
        <v>240.03981353603388</v>
      </c>
      <c r="U256" s="97">
        <f t="shared" ca="1" si="65"/>
        <v>279.10721579096651</v>
      </c>
      <c r="V256" s="97">
        <f t="shared" ca="1" si="66"/>
        <v>323.9916479957468</v>
      </c>
      <c r="W256" s="97">
        <f t="shared" ca="1" si="67"/>
        <v>375.51505925245971</v>
      </c>
      <c r="X256" s="97">
        <f t="shared" ca="1" si="68"/>
        <v>1144.0258794322726</v>
      </c>
      <c r="Y256" s="97">
        <f t="shared" ca="1" si="69"/>
        <v>11513.286766779185</v>
      </c>
      <c r="Z256" s="97">
        <f t="shared" ca="1" si="70"/>
        <v>8501.6871092792189</v>
      </c>
      <c r="AA256" s="97">
        <f ca="1">Assumptions!D40*Y256+(1-Assumptions!D40)*Z256</f>
        <v>10158.066920904201</v>
      </c>
      <c r="AB256" s="97">
        <f t="shared" ca="1" si="71"/>
        <v>7232.9365153403569</v>
      </c>
      <c r="AC256" s="97">
        <f t="shared" ca="1" si="72"/>
        <v>8376.9623947726286</v>
      </c>
      <c r="AD256" s="97">
        <f ca="1">AC256+Assumptions!D47-Assumptions!D48-Assumptions!D49</f>
        <v>9517.4623947726286</v>
      </c>
      <c r="AE256" s="73">
        <f ca="1">AD256/Assumptions!D46</f>
        <v>204.67661064027158</v>
      </c>
      <c r="AF256" s="77">
        <f ca="1">AE256/Assumptions!D45-1</f>
        <v>1.030521930955075</v>
      </c>
    </row>
    <row r="257" spans="2:32" x14ac:dyDescent="0.2">
      <c r="B257" s="130">
        <v>246</v>
      </c>
      <c r="C257" s="77">
        <f ca="1">MAX(Assumptions!F70,MIN(Assumptions!G70,NORMINV(RAND(),Assumptions!D70,Assumptions!E70)))</f>
        <v>0.19234398359944443</v>
      </c>
      <c r="D257" s="77">
        <f ca="1">MAX(Assumptions!F71,MIN(Assumptions!G71,NORMINV(RAND(),Assumptions!D71,Assumptions!E71)))</f>
        <v>0.27728933297899611</v>
      </c>
      <c r="E257" s="77">
        <f ca="1">MAX(Assumptions!F72,MIN(Assumptions!G72,NORMINV(RAND(),Assumptions!D72,Assumptions!E72)))</f>
        <v>7.7592028790927997E-2</v>
      </c>
      <c r="F257" s="77">
        <f ca="1">MAX(Assumptions!F73,MIN(Assumptions!G73,NORMINV(RAND(),Assumptions!D73,Assumptions!E73)))</f>
        <v>3.8389406871289555E-2</v>
      </c>
      <c r="G257" s="101">
        <f ca="1">MAX(Assumptions!F74,MIN(Assumptions!G74,NORMINV(RAND(),Assumptions!D74,Assumptions!E74)))</f>
        <v>13.701753584597938</v>
      </c>
      <c r="H257" s="77">
        <f ca="1">MAX(Assumptions!F75,MIN(Assumptions!G75,NORMINV(RAND(),Assumptions!D75,Assumptions!E75)))</f>
        <v>0.6098864737955112</v>
      </c>
      <c r="I257" s="97">
        <f ca="1">'Historical Financials'!F7*(1+C257)</f>
        <v>1237.1761173827836</v>
      </c>
      <c r="J257" s="97">
        <f t="shared" ca="1" si="55"/>
        <v>1475.1395002142822</v>
      </c>
      <c r="K257" s="97">
        <f t="shared" ca="1" si="56"/>
        <v>1758.8737080503909</v>
      </c>
      <c r="L257" s="97">
        <f t="shared" ca="1" si="57"/>
        <v>2097.1824837051295</v>
      </c>
      <c r="M257" s="97">
        <f t="shared" ca="1" si="58"/>
        <v>2500.5629169559511</v>
      </c>
      <c r="N257" s="54">
        <f>Assumptions!E59</f>
        <v>0.25</v>
      </c>
      <c r="O257" s="77">
        <f t="shared" ca="1" si="59"/>
        <v>0.25682233324474901</v>
      </c>
      <c r="P257" s="77">
        <f t="shared" ca="1" si="60"/>
        <v>0.26364466648949803</v>
      </c>
      <c r="Q257" s="77">
        <f t="shared" ca="1" si="61"/>
        <v>0.27046699973424709</v>
      </c>
      <c r="R257" s="77">
        <f t="shared" ca="1" si="62"/>
        <v>0.27728933297899611</v>
      </c>
      <c r="S257" s="97">
        <f t="shared" ca="1" si="63"/>
        <v>188.63424492365183</v>
      </c>
      <c r="T257" s="97">
        <f t="shared" ca="1" si="64"/>
        <v>231.05473940423909</v>
      </c>
      <c r="U257" s="97">
        <f t="shared" ca="1" si="65"/>
        <v>282.81513590794185</v>
      </c>
      <c r="V257" s="97">
        <f t="shared" ca="1" si="66"/>
        <v>345.93898491946146</v>
      </c>
      <c r="W257" s="97">
        <f t="shared" ca="1" si="67"/>
        <v>422.88273148778478</v>
      </c>
      <c r="X257" s="97">
        <f t="shared" ca="1" si="68"/>
        <v>1147.6391535829448</v>
      </c>
      <c r="Y257" s="97">
        <f t="shared" ca="1" si="69"/>
        <v>11201.213776615723</v>
      </c>
      <c r="Z257" s="97">
        <f t="shared" ca="1" si="70"/>
        <v>9500.5139988890314</v>
      </c>
      <c r="AA257" s="97">
        <f ca="1">Assumptions!D40*Y257+(1-Assumptions!D40)*Z257</f>
        <v>10435.898876638712</v>
      </c>
      <c r="AB257" s="97">
        <f t="shared" ca="1" si="71"/>
        <v>7182.2085472553499</v>
      </c>
      <c r="AC257" s="97">
        <f t="shared" ca="1" si="72"/>
        <v>8329.8477008382943</v>
      </c>
      <c r="AD257" s="97">
        <f ca="1">AC257+Assumptions!D47-Assumptions!D48-Assumptions!D49</f>
        <v>9470.3477008382943</v>
      </c>
      <c r="AE257" s="73">
        <f ca="1">AD257/Assumptions!D46</f>
        <v>203.6633914158773</v>
      </c>
      <c r="AF257" s="77">
        <f ca="1">AE257/Assumptions!D45-1</f>
        <v>1.0204701529352906</v>
      </c>
    </row>
    <row r="258" spans="2:32" x14ac:dyDescent="0.2">
      <c r="B258" s="130">
        <v>247</v>
      </c>
      <c r="C258" s="77">
        <f ca="1">MAX(Assumptions!F70,MIN(Assumptions!G70,NORMINV(RAND(),Assumptions!D70,Assumptions!E70)))</f>
        <v>0.13064798236009439</v>
      </c>
      <c r="D258" s="77">
        <f ca="1">MAX(Assumptions!F71,MIN(Assumptions!G71,NORMINV(RAND(),Assumptions!D71,Assumptions!E71)))</f>
        <v>0.21998299141720079</v>
      </c>
      <c r="E258" s="77">
        <f ca="1">MAX(Assumptions!F72,MIN(Assumptions!G72,NORMINV(RAND(),Assumptions!D72,Assumptions!E72)))</f>
        <v>8.2922296871486653E-2</v>
      </c>
      <c r="F258" s="77">
        <f ca="1">MAX(Assumptions!F73,MIN(Assumptions!G73,NORMINV(RAND(),Assumptions!D73,Assumptions!E73)))</f>
        <v>3.7654404603764249E-2</v>
      </c>
      <c r="G258" s="101">
        <f ca="1">MAX(Assumptions!F74,MIN(Assumptions!G74,NORMINV(RAND(),Assumptions!D74,Assumptions!E74)))</f>
        <v>17.255348013187668</v>
      </c>
      <c r="H258" s="77">
        <f ca="1">MAX(Assumptions!F75,MIN(Assumptions!G75,NORMINV(RAND(),Assumptions!D75,Assumptions!E75)))</f>
        <v>0.655813033340234</v>
      </c>
      <c r="I258" s="97">
        <f ca="1">'Historical Financials'!F7*(1+C258)</f>
        <v>1173.1603464968339</v>
      </c>
      <c r="J258" s="97">
        <f t="shared" ca="1" si="55"/>
        <v>1326.4313787515143</v>
      </c>
      <c r="K258" s="97">
        <f t="shared" ca="1" si="56"/>
        <v>1499.7269621245177</v>
      </c>
      <c r="L258" s="97">
        <f t="shared" ca="1" si="57"/>
        <v>1695.6632638171195</v>
      </c>
      <c r="M258" s="97">
        <f t="shared" ca="1" si="58"/>
        <v>1917.1982479969586</v>
      </c>
      <c r="N258" s="54">
        <f>Assumptions!E59</f>
        <v>0.25</v>
      </c>
      <c r="O258" s="77">
        <f t="shared" ca="1" si="59"/>
        <v>0.2424957478543002</v>
      </c>
      <c r="P258" s="77">
        <f t="shared" ca="1" si="60"/>
        <v>0.2349914957086004</v>
      </c>
      <c r="Q258" s="77">
        <f t="shared" ca="1" si="61"/>
        <v>0.22748724356290059</v>
      </c>
      <c r="R258" s="77">
        <f t="shared" ca="1" si="62"/>
        <v>0.21998299141720079</v>
      </c>
      <c r="S258" s="97">
        <f t="shared" ca="1" si="63"/>
        <v>192.34346135764216</v>
      </c>
      <c r="T258" s="97">
        <f t="shared" ca="1" si="64"/>
        <v>210.94486520583413</v>
      </c>
      <c r="U258" s="97">
        <f t="shared" ca="1" si="65"/>
        <v>231.12365041514329</v>
      </c>
      <c r="V258" s="97">
        <f t="shared" ca="1" si="66"/>
        <v>252.97447495543392</v>
      </c>
      <c r="W258" s="97">
        <f t="shared" ca="1" si="67"/>
        <v>276.58980638483183</v>
      </c>
      <c r="X258" s="97">
        <f t="shared" ca="1" si="68"/>
        <v>909.14472121855169</v>
      </c>
      <c r="Y258" s="97">
        <f t="shared" ca="1" si="69"/>
        <v>6340.1368273637854</v>
      </c>
      <c r="Z258" s="97">
        <f t="shared" ca="1" si="70"/>
        <v>7277.4603788553104</v>
      </c>
      <c r="AA258" s="97">
        <f ca="1">Assumptions!D40*Y258+(1-Assumptions!D40)*Z258</f>
        <v>6761.9324255349711</v>
      </c>
      <c r="AB258" s="97">
        <f t="shared" ca="1" si="71"/>
        <v>4540.2978877882406</v>
      </c>
      <c r="AC258" s="97">
        <f t="shared" ca="1" si="72"/>
        <v>5449.4426090067918</v>
      </c>
      <c r="AD258" s="97">
        <f ca="1">AC258+Assumptions!D47-Assumptions!D48-Assumptions!D49</f>
        <v>6589.9426090067918</v>
      </c>
      <c r="AE258" s="73">
        <f ca="1">AD258/Assumptions!D46</f>
        <v>141.71919589261918</v>
      </c>
      <c r="AF258" s="77">
        <f ca="1">AE258/Assumptions!D45-1</f>
        <v>0.40594440369661888</v>
      </c>
    </row>
    <row r="259" spans="2:32" x14ac:dyDescent="0.2">
      <c r="B259" s="130">
        <v>248</v>
      </c>
      <c r="C259" s="77">
        <f ca="1">MAX(Assumptions!F70,MIN(Assumptions!G70,NORMINV(RAND(),Assumptions!D70,Assumptions!E70)))</f>
        <v>0.13929682828789999</v>
      </c>
      <c r="D259" s="77">
        <f ca="1">MAX(Assumptions!F71,MIN(Assumptions!G71,NORMINV(RAND(),Assumptions!D71,Assumptions!E71)))</f>
        <v>0.28811235736113611</v>
      </c>
      <c r="E259" s="77">
        <f ca="1">MAX(Assumptions!F72,MIN(Assumptions!G72,NORMINV(RAND(),Assumptions!D72,Assumptions!E72)))</f>
        <v>0.10000932727559381</v>
      </c>
      <c r="F259" s="77">
        <f ca="1">MAX(Assumptions!F73,MIN(Assumptions!G73,NORMINV(RAND(),Assumptions!D73,Assumptions!E73)))</f>
        <v>3.9330653231657409E-2</v>
      </c>
      <c r="G259" s="101">
        <f ca="1">MAX(Assumptions!F74,MIN(Assumptions!G74,NORMINV(RAND(),Assumptions!D74,Assumptions!E74)))</f>
        <v>17.868135496544937</v>
      </c>
      <c r="H259" s="77">
        <f ca="1">MAX(Assumptions!F75,MIN(Assumptions!G75,NORMINV(RAND(),Assumptions!D75,Assumptions!E75)))</f>
        <v>0.62237640248102422</v>
      </c>
      <c r="I259" s="97">
        <f ca="1">'Historical Financials'!F7*(1+C259)</f>
        <v>1182.1343890315247</v>
      </c>
      <c r="J259" s="97">
        <f t="shared" ca="1" si="55"/>
        <v>1346.8019600336704</v>
      </c>
      <c r="K259" s="97">
        <f t="shared" ca="1" si="56"/>
        <v>1534.4072013982877</v>
      </c>
      <c r="L259" s="97">
        <f t="shared" ca="1" si="57"/>
        <v>1748.1452578551821</v>
      </c>
      <c r="M259" s="97">
        <f t="shared" ca="1" si="58"/>
        <v>1991.6563476609419</v>
      </c>
      <c r="N259" s="54">
        <f>Assumptions!E59</f>
        <v>0.25</v>
      </c>
      <c r="O259" s="77">
        <f t="shared" ca="1" si="59"/>
        <v>0.25952808934028404</v>
      </c>
      <c r="P259" s="77">
        <f t="shared" ca="1" si="60"/>
        <v>0.26905617868056808</v>
      </c>
      <c r="Q259" s="77">
        <f t="shared" ca="1" si="61"/>
        <v>0.27858426802085207</v>
      </c>
      <c r="R259" s="77">
        <f t="shared" ca="1" si="62"/>
        <v>0.28811235736113611</v>
      </c>
      <c r="S259" s="97">
        <f t="shared" ca="1" si="63"/>
        <v>183.93313707363598</v>
      </c>
      <c r="T259" s="97">
        <f t="shared" ca="1" si="64"/>
        <v>217.54105337692579</v>
      </c>
      <c r="U259" s="97">
        <f t="shared" ca="1" si="65"/>
        <v>256.94295578266991</v>
      </c>
      <c r="V259" s="97">
        <f t="shared" ca="1" si="66"/>
        <v>303.10089728639946</v>
      </c>
      <c r="W259" s="97">
        <f t="shared" ca="1" si="67"/>
        <v>357.13252851983918</v>
      </c>
      <c r="X259" s="97">
        <f t="shared" ca="1" si="68"/>
        <v>968.79037617863185</v>
      </c>
      <c r="Y259" s="97">
        <f t="shared" ca="1" si="69"/>
        <v>6117.1208831628992</v>
      </c>
      <c r="Z259" s="97">
        <f t="shared" ca="1" si="70"/>
        <v>10253.107901228223</v>
      </c>
      <c r="AA259" s="97">
        <f ca="1">Assumptions!D40*Y259+(1-Assumptions!D40)*Z259</f>
        <v>7978.3150412922951</v>
      </c>
      <c r="AB259" s="97">
        <f t="shared" ca="1" si="71"/>
        <v>4953.6959072651134</v>
      </c>
      <c r="AC259" s="97">
        <f t="shared" ca="1" si="72"/>
        <v>5922.4862834437454</v>
      </c>
      <c r="AD259" s="97">
        <f ca="1">AC259+Assumptions!D47-Assumptions!D48-Assumptions!D49</f>
        <v>7062.9862834437454</v>
      </c>
      <c r="AE259" s="73">
        <f ca="1">AD259/Assumptions!D46</f>
        <v>151.89217813857516</v>
      </c>
      <c r="AF259" s="77">
        <f ca="1">AE259/Assumptions!D45-1</f>
        <v>0.50686684661284898</v>
      </c>
    </row>
    <row r="260" spans="2:32" x14ac:dyDescent="0.2">
      <c r="B260" s="130">
        <v>249</v>
      </c>
      <c r="C260" s="77">
        <f ca="1">MAX(Assumptions!F70,MIN(Assumptions!G70,NORMINV(RAND(),Assumptions!D70,Assumptions!E70)))</f>
        <v>0.12495705059811479</v>
      </c>
      <c r="D260" s="77">
        <f ca="1">MAX(Assumptions!F71,MIN(Assumptions!G71,NORMINV(RAND(),Assumptions!D71,Assumptions!E71)))</f>
        <v>0.26890595966410613</v>
      </c>
      <c r="E260" s="77">
        <f ca="1">MAX(Assumptions!F72,MIN(Assumptions!G72,NORMINV(RAND(),Assumptions!D72,Assumptions!E72)))</f>
        <v>7.7382073299235757E-2</v>
      </c>
      <c r="F260" s="77">
        <f ca="1">MAX(Assumptions!F73,MIN(Assumptions!G73,NORMINV(RAND(),Assumptions!D73,Assumptions!E73)))</f>
        <v>4.2238143005085139E-2</v>
      </c>
      <c r="G260" s="101">
        <f ca="1">MAX(Assumptions!F74,MIN(Assumptions!G74,NORMINV(RAND(),Assumptions!D74,Assumptions!E74)))</f>
        <v>13.281774157751773</v>
      </c>
      <c r="H260" s="77">
        <f ca="1">MAX(Assumptions!F75,MIN(Assumptions!G75,NORMINV(RAND(),Assumptions!D75,Assumptions!E75)))</f>
        <v>0.61038399205001237</v>
      </c>
      <c r="I260" s="97">
        <f ca="1">'Historical Financials'!F7*(1+C260)</f>
        <v>1167.2554357006038</v>
      </c>
      <c r="J260" s="97">
        <f t="shared" ca="1" si="55"/>
        <v>1313.1122322403687</v>
      </c>
      <c r="K260" s="97">
        <f t="shared" ca="1" si="56"/>
        <v>1477.1948638854319</v>
      </c>
      <c r="L260" s="97">
        <f t="shared" ca="1" si="57"/>
        <v>1661.7807772352392</v>
      </c>
      <c r="M260" s="97">
        <f t="shared" ca="1" si="58"/>
        <v>1869.4320018991975</v>
      </c>
      <c r="N260" s="54">
        <f>Assumptions!E59</f>
        <v>0.25</v>
      </c>
      <c r="O260" s="77">
        <f t="shared" ca="1" si="59"/>
        <v>0.25472648991602653</v>
      </c>
      <c r="P260" s="77">
        <f t="shared" ca="1" si="60"/>
        <v>0.25945297983205307</v>
      </c>
      <c r="Q260" s="77">
        <f t="shared" ca="1" si="61"/>
        <v>0.2641794697480796</v>
      </c>
      <c r="R260" s="77">
        <f t="shared" ca="1" si="62"/>
        <v>0.26890595966410613</v>
      </c>
      <c r="S260" s="97">
        <f t="shared" ca="1" si="63"/>
        <v>178.11850814625276</v>
      </c>
      <c r="T260" s="97">
        <f t="shared" ca="1" si="64"/>
        <v>204.16396594572612</v>
      </c>
      <c r="U260" s="97">
        <f t="shared" ca="1" si="65"/>
        <v>233.9373614238948</v>
      </c>
      <c r="V260" s="97">
        <f t="shared" ca="1" si="66"/>
        <v>267.96367810809267</v>
      </c>
      <c r="W260" s="97">
        <f t="shared" ca="1" si="67"/>
        <v>306.84089130709691</v>
      </c>
      <c r="X260" s="97">
        <f t="shared" ca="1" si="68"/>
        <v>938.54170092988693</v>
      </c>
      <c r="Y260" s="97">
        <f t="shared" ca="1" si="69"/>
        <v>9099.7585664788839</v>
      </c>
      <c r="Z260" s="97">
        <f t="shared" ca="1" si="70"/>
        <v>6676.766549883896</v>
      </c>
      <c r="AA260" s="97">
        <f ca="1">Assumptions!D40*Y260+(1-Assumptions!D40)*Z260</f>
        <v>8009.412159011139</v>
      </c>
      <c r="AB260" s="97">
        <f t="shared" ca="1" si="71"/>
        <v>5517.6216593940635</v>
      </c>
      <c r="AC260" s="97">
        <f t="shared" ca="1" si="72"/>
        <v>6456.1633603239507</v>
      </c>
      <c r="AD260" s="97">
        <f ca="1">AC260+Assumptions!D47-Assumptions!D48-Assumptions!D49</f>
        <v>7596.6633603239507</v>
      </c>
      <c r="AE260" s="73">
        <f ca="1">AD260/Assumptions!D46</f>
        <v>163.3691045230957</v>
      </c>
      <c r="AF260" s="77">
        <f ca="1">AE260/Assumptions!D45-1</f>
        <v>0.62072524328467971</v>
      </c>
    </row>
    <row r="261" spans="2:32" x14ac:dyDescent="0.2">
      <c r="B261" s="130">
        <v>250</v>
      </c>
      <c r="C261" s="77">
        <f ca="1">MAX(Assumptions!F70,MIN(Assumptions!G70,NORMINV(RAND(),Assumptions!D70,Assumptions!E70)))</f>
        <v>0.12089779422627626</v>
      </c>
      <c r="D261" s="77">
        <f ca="1">MAX(Assumptions!F71,MIN(Assumptions!G71,NORMINV(RAND(),Assumptions!D71,Assumptions!E71)))</f>
        <v>0.2637505958219718</v>
      </c>
      <c r="E261" s="77">
        <f ca="1">MAX(Assumptions!F72,MIN(Assumptions!G72,NORMINV(RAND(),Assumptions!D72,Assumptions!E72)))</f>
        <v>7.1030145205930789E-2</v>
      </c>
      <c r="F261" s="77">
        <f ca="1">MAX(Assumptions!F73,MIN(Assumptions!G73,NORMINV(RAND(),Assumptions!D73,Assumptions!E73)))</f>
        <v>3.6679170621809004E-2</v>
      </c>
      <c r="G261" s="101">
        <f ca="1">MAX(Assumptions!F74,MIN(Assumptions!G74,NORMINV(RAND(),Assumptions!D74,Assumptions!E74)))</f>
        <v>14.13421710461999</v>
      </c>
      <c r="H261" s="77">
        <f ca="1">MAX(Assumptions!F75,MIN(Assumptions!G75,NORMINV(RAND(),Assumptions!D75,Assumptions!E75)))</f>
        <v>0.6362660596338916</v>
      </c>
      <c r="I261" s="97">
        <f ca="1">'Historical Financials'!F7*(1+C261)</f>
        <v>1163.0435512891843</v>
      </c>
      <c r="J261" s="97">
        <f t="shared" ca="1" si="55"/>
        <v>1303.6529512291418</v>
      </c>
      <c r="K261" s="97">
        <f t="shared" ca="1" si="56"/>
        <v>1461.2617174693205</v>
      </c>
      <c r="L261" s="97">
        <f t="shared" ca="1" si="57"/>
        <v>1637.9250358986615</v>
      </c>
      <c r="M261" s="97">
        <f t="shared" ca="1" si="58"/>
        <v>1835.9465598468041</v>
      </c>
      <c r="N261" s="54">
        <f>Assumptions!E59</f>
        <v>0.25</v>
      </c>
      <c r="O261" s="77">
        <f t="shared" ca="1" si="59"/>
        <v>0.25343764895549292</v>
      </c>
      <c r="P261" s="77">
        <f t="shared" ca="1" si="60"/>
        <v>0.2568752979109859</v>
      </c>
      <c r="Q261" s="77">
        <f t="shared" ca="1" si="61"/>
        <v>0.26031294686647888</v>
      </c>
      <c r="R261" s="77">
        <f t="shared" ca="1" si="62"/>
        <v>0.2637505958219718</v>
      </c>
      <c r="S261" s="97">
        <f t="shared" ca="1" si="63"/>
        <v>185.0012843903443</v>
      </c>
      <c r="T261" s="97">
        <f t="shared" ca="1" si="64"/>
        <v>210.21895871582629</v>
      </c>
      <c r="U261" s="97">
        <f t="shared" ca="1" si="65"/>
        <v>238.83012549121435</v>
      </c>
      <c r="V261" s="97">
        <f t="shared" ca="1" si="66"/>
        <v>271.28672771596274</v>
      </c>
      <c r="W261" s="97">
        <f t="shared" ca="1" si="67"/>
        <v>308.10038598857227</v>
      </c>
      <c r="X261" s="97">
        <f t="shared" ca="1" si="68"/>
        <v>975.17212316477242</v>
      </c>
      <c r="Y261" s="97">
        <f t="shared" ca="1" si="69"/>
        <v>9298.1714924190437</v>
      </c>
      <c r="Z261" s="97">
        <f t="shared" ca="1" si="70"/>
        <v>6844.2402036742824</v>
      </c>
      <c r="AA261" s="97">
        <f ca="1">Assumptions!D40*Y261+(1-Assumptions!D40)*Z261</f>
        <v>8193.9024124839016</v>
      </c>
      <c r="AB261" s="97">
        <f t="shared" ca="1" si="71"/>
        <v>5814.0975482113554</v>
      </c>
      <c r="AC261" s="97">
        <f t="shared" ca="1" si="72"/>
        <v>6789.2696713761279</v>
      </c>
      <c r="AD261" s="97">
        <f ca="1">AC261+Assumptions!D47-Assumptions!D48-Assumptions!D49</f>
        <v>7929.7696713761279</v>
      </c>
      <c r="AE261" s="73">
        <f ca="1">AD261/Assumptions!D46</f>
        <v>170.53268110486297</v>
      </c>
      <c r="AF261" s="77">
        <f ca="1">AE261/Assumptions!D45-1</f>
        <v>0.69179247127840249</v>
      </c>
    </row>
    <row r="262" spans="2:32" x14ac:dyDescent="0.2">
      <c r="B262" s="130">
        <v>251</v>
      </c>
      <c r="C262" s="77">
        <f ca="1">MAX(Assumptions!F70,MIN(Assumptions!G70,NORMINV(RAND(),Assumptions!D70,Assumptions!E70)))</f>
        <v>0.10847618242359061</v>
      </c>
      <c r="D262" s="77">
        <f ca="1">MAX(Assumptions!F71,MIN(Assumptions!G71,NORMINV(RAND(),Assumptions!D71,Assumptions!E71)))</f>
        <v>0.30541936343576953</v>
      </c>
      <c r="E262" s="77">
        <f ca="1">MAX(Assumptions!F72,MIN(Assumptions!G72,NORMINV(RAND(),Assumptions!D72,Assumptions!E72)))</f>
        <v>7.0255484065598631E-2</v>
      </c>
      <c r="F262" s="77">
        <f ca="1">MAX(Assumptions!F73,MIN(Assumptions!G73,NORMINV(RAND(),Assumptions!D73,Assumptions!E73)))</f>
        <v>2.8120958630842238E-2</v>
      </c>
      <c r="G262" s="101">
        <f ca="1">MAX(Assumptions!F74,MIN(Assumptions!G74,NORMINV(RAND(),Assumptions!D74,Assumptions!E74)))</f>
        <v>17.801986857856594</v>
      </c>
      <c r="H262" s="77">
        <f ca="1">MAX(Assumptions!F75,MIN(Assumptions!G75,NORMINV(RAND(),Assumptions!D75,Assumptions!E75)))</f>
        <v>0.64363166208829936</v>
      </c>
      <c r="I262" s="97">
        <f ca="1">'Historical Financials'!F7*(1+C262)</f>
        <v>1150.1548868827176</v>
      </c>
      <c r="J262" s="97">
        <f t="shared" ca="1" si="55"/>
        <v>1274.9192982075915</v>
      </c>
      <c r="K262" s="97">
        <f t="shared" ca="1" si="56"/>
        <v>1413.2176765753145</v>
      </c>
      <c r="L262" s="97">
        <f t="shared" ca="1" si="57"/>
        <v>1566.5181350637413</v>
      </c>
      <c r="M262" s="97">
        <f t="shared" ca="1" si="58"/>
        <v>1736.4480420527789</v>
      </c>
      <c r="N262" s="54">
        <f>Assumptions!E59</f>
        <v>0.25</v>
      </c>
      <c r="O262" s="77">
        <f t="shared" ca="1" si="59"/>
        <v>0.2638548408589424</v>
      </c>
      <c r="P262" s="77">
        <f t="shared" ca="1" si="60"/>
        <v>0.27770968171788479</v>
      </c>
      <c r="Q262" s="77">
        <f t="shared" ca="1" si="61"/>
        <v>0.29156452257682713</v>
      </c>
      <c r="R262" s="77">
        <f t="shared" ca="1" si="62"/>
        <v>0.30541936343576953</v>
      </c>
      <c r="S262" s="97">
        <f t="shared" ca="1" si="63"/>
        <v>185.06902537582587</v>
      </c>
      <c r="T262" s="97">
        <f t="shared" ca="1" si="64"/>
        <v>216.51359025089917</v>
      </c>
      <c r="U262" s="97">
        <f t="shared" ca="1" si="65"/>
        <v>252.60240541160098</v>
      </c>
      <c r="V262" s="97">
        <f t="shared" ca="1" si="66"/>
        <v>293.97304116218402</v>
      </c>
      <c r="W262" s="97">
        <f t="shared" ca="1" si="67"/>
        <v>341.34674091751418</v>
      </c>
      <c r="X262" s="97">
        <f t="shared" ca="1" si="68"/>
        <v>1035.1343915646817</v>
      </c>
      <c r="Y262" s="97">
        <f t="shared" ca="1" si="69"/>
        <v>8329.1726885841799</v>
      </c>
      <c r="Z262" s="97">
        <f t="shared" ca="1" si="70"/>
        <v>9441.1921502893947</v>
      </c>
      <c r="AA262" s="97">
        <f ca="1">Assumptions!D40*Y262+(1-Assumptions!D40)*Z262</f>
        <v>8829.5814463515271</v>
      </c>
      <c r="AB262" s="97">
        <f t="shared" ca="1" si="71"/>
        <v>6287.859190674375</v>
      </c>
      <c r="AC262" s="97">
        <f t="shared" ca="1" si="72"/>
        <v>7322.9935822390562</v>
      </c>
      <c r="AD262" s="97">
        <f ca="1">AC262+Assumptions!D47-Assumptions!D48-Assumptions!D49</f>
        <v>8463.4935822390562</v>
      </c>
      <c r="AE262" s="73">
        <f ca="1">AD262/Assumptions!D46</f>
        <v>182.01061467180767</v>
      </c>
      <c r="AF262" s="77">
        <f ca="1">AE262/Assumptions!D45-1</f>
        <v>0.80566085983936198</v>
      </c>
    </row>
    <row r="263" spans="2:32" x14ac:dyDescent="0.2">
      <c r="B263" s="130">
        <v>252</v>
      </c>
      <c r="C263" s="77">
        <f ca="1">MAX(Assumptions!F70,MIN(Assumptions!G70,NORMINV(RAND(),Assumptions!D70,Assumptions!E70)))</f>
        <v>0.12815839736108853</v>
      </c>
      <c r="D263" s="77">
        <f ca="1">MAX(Assumptions!F71,MIN(Assumptions!G71,NORMINV(RAND(),Assumptions!D71,Assumptions!E71)))</f>
        <v>0.42331159099298399</v>
      </c>
      <c r="E263" s="77">
        <f ca="1">MAX(Assumptions!F72,MIN(Assumptions!G72,NORMINV(RAND(),Assumptions!D72,Assumptions!E72)))</f>
        <v>8.8639738014123365E-2</v>
      </c>
      <c r="F263" s="77">
        <f ca="1">MAX(Assumptions!F73,MIN(Assumptions!G73,NORMINV(RAND(),Assumptions!D73,Assumptions!E73)))</f>
        <v>3.6499794913242511E-2</v>
      </c>
      <c r="G263" s="101">
        <f ca="1">MAX(Assumptions!F74,MIN(Assumptions!G74,NORMINV(RAND(),Assumptions!D74,Assumptions!E74)))</f>
        <v>16.043058982141204</v>
      </c>
      <c r="H263" s="77">
        <f ca="1">MAX(Assumptions!F75,MIN(Assumptions!G75,NORMINV(RAND(),Assumptions!D75,Assumptions!E75)))</f>
        <v>0.48258328037058734</v>
      </c>
      <c r="I263" s="97">
        <f ca="1">'Historical Financials'!F7*(1+C263)</f>
        <v>1170.5771531018654</v>
      </c>
      <c r="J263" s="97">
        <f t="shared" ca="1" si="55"/>
        <v>1320.5964450309059</v>
      </c>
      <c r="K263" s="97">
        <f t="shared" ca="1" si="56"/>
        <v>1489.8419689868176</v>
      </c>
      <c r="L263" s="97">
        <f t="shared" ca="1" si="57"/>
        <v>1680.7777280534567</v>
      </c>
      <c r="M263" s="97">
        <f t="shared" ca="1" si="58"/>
        <v>1896.1835080009992</v>
      </c>
      <c r="N263" s="54">
        <f>Assumptions!E59</f>
        <v>0.25</v>
      </c>
      <c r="O263" s="77">
        <f t="shared" ca="1" si="59"/>
        <v>0.29332789774824597</v>
      </c>
      <c r="P263" s="77">
        <f t="shared" ca="1" si="60"/>
        <v>0.33665579549649199</v>
      </c>
      <c r="Q263" s="77">
        <f t="shared" ca="1" si="61"/>
        <v>0.37998369324473802</v>
      </c>
      <c r="R263" s="77">
        <f t="shared" ca="1" si="62"/>
        <v>0.42331159099298399</v>
      </c>
      <c r="S263" s="97">
        <f t="shared" ca="1" si="63"/>
        <v>141.22524061769036</v>
      </c>
      <c r="T263" s="97">
        <f t="shared" ca="1" si="64"/>
        <v>186.93721349714198</v>
      </c>
      <c r="U263" s="97">
        <f t="shared" ca="1" si="65"/>
        <v>242.04636821530838</v>
      </c>
      <c r="V263" s="97">
        <f t="shared" ca="1" si="66"/>
        <v>308.2105605820488</v>
      </c>
      <c r="W263" s="97">
        <f t="shared" ca="1" si="67"/>
        <v>387.35823797836503</v>
      </c>
      <c r="X263" s="97">
        <f t="shared" ca="1" si="68"/>
        <v>947.83732006165917</v>
      </c>
      <c r="Y263" s="97">
        <f t="shared" ca="1" si="69"/>
        <v>7700.3677093722681</v>
      </c>
      <c r="Z263" s="97">
        <f t="shared" ca="1" si="70"/>
        <v>12877.385752637354</v>
      </c>
      <c r="AA263" s="97">
        <f ca="1">Assumptions!D40*Y263+(1-Assumptions!D40)*Z263</f>
        <v>10030.025828841557</v>
      </c>
      <c r="AB263" s="97">
        <f t="shared" ca="1" si="71"/>
        <v>6559.6570752431544</v>
      </c>
      <c r="AC263" s="97">
        <f t="shared" ca="1" si="72"/>
        <v>7507.4943953048132</v>
      </c>
      <c r="AD263" s="97">
        <f ca="1">AC263+Assumptions!D47-Assumptions!D48-Assumptions!D49</f>
        <v>8647.9943953048132</v>
      </c>
      <c r="AE263" s="73">
        <f ca="1">AD263/Assumptions!D46</f>
        <v>185.97837409257662</v>
      </c>
      <c r="AF263" s="77">
        <f ca="1">AE263/Assumptions!D45-1</f>
        <v>0.84502355250572037</v>
      </c>
    </row>
    <row r="264" spans="2:32" x14ac:dyDescent="0.2">
      <c r="B264" s="130">
        <v>253</v>
      </c>
      <c r="C264" s="77">
        <f ca="1">MAX(Assumptions!F70,MIN(Assumptions!G70,NORMINV(RAND(),Assumptions!D70,Assumptions!E70)))</f>
        <v>0.13341647379778354</v>
      </c>
      <c r="D264" s="77">
        <f ca="1">MAX(Assumptions!F71,MIN(Assumptions!G71,NORMINV(RAND(),Assumptions!D71,Assumptions!E71)))</f>
        <v>0.30707189482221103</v>
      </c>
      <c r="E264" s="77">
        <f ca="1">MAX(Assumptions!F72,MIN(Assumptions!G72,NORMINV(RAND(),Assumptions!D72,Assumptions!E72)))</f>
        <v>8.8191550314616132E-2</v>
      </c>
      <c r="F264" s="77">
        <f ca="1">MAX(Assumptions!F73,MIN(Assumptions!G73,NORMINV(RAND(),Assumptions!D73,Assumptions!E73)))</f>
        <v>2.4728697443255482E-2</v>
      </c>
      <c r="G264" s="101">
        <f ca="1">MAX(Assumptions!F74,MIN(Assumptions!G74,NORMINV(RAND(),Assumptions!D74,Assumptions!E74)))</f>
        <v>16.10832775600154</v>
      </c>
      <c r="H264" s="77">
        <f ca="1">MAX(Assumptions!F75,MIN(Assumptions!G75,NORMINV(RAND(),Assumptions!D75,Assumptions!E75)))</f>
        <v>0.51720002510680252</v>
      </c>
      <c r="I264" s="97">
        <f ca="1">'Historical Financials'!F7*(1+C264)</f>
        <v>1176.0329332125802</v>
      </c>
      <c r="J264" s="97">
        <f t="shared" ca="1" si="55"/>
        <v>1332.9351002318672</v>
      </c>
      <c r="K264" s="97">
        <f t="shared" ca="1" si="56"/>
        <v>1510.7706011060982</v>
      </c>
      <c r="L264" s="97">
        <f t="shared" ca="1" si="57"/>
        <v>1712.3322874230319</v>
      </c>
      <c r="M264" s="97">
        <f t="shared" ca="1" si="58"/>
        <v>1940.7856231811056</v>
      </c>
      <c r="N264" s="54">
        <f>Assumptions!E59</f>
        <v>0.25</v>
      </c>
      <c r="O264" s="77">
        <f t="shared" ca="1" si="59"/>
        <v>0.26426797370555277</v>
      </c>
      <c r="P264" s="77">
        <f t="shared" ca="1" si="60"/>
        <v>0.27853594741110554</v>
      </c>
      <c r="Q264" s="77">
        <f t="shared" ca="1" si="61"/>
        <v>0.29280392111665826</v>
      </c>
      <c r="R264" s="77">
        <f t="shared" ca="1" si="62"/>
        <v>0.30707189482221103</v>
      </c>
      <c r="S264" s="97">
        <f t="shared" ca="1" si="63"/>
        <v>152.06106564599327</v>
      </c>
      <c r="T264" s="97">
        <f t="shared" ca="1" si="64"/>
        <v>182.18477325149624</v>
      </c>
      <c r="U264" s="97">
        <f t="shared" ca="1" si="65"/>
        <v>217.63979835104601</v>
      </c>
      <c r="V264" s="97">
        <f t="shared" ca="1" si="66"/>
        <v>259.31251145185729</v>
      </c>
      <c r="W264" s="97">
        <f t="shared" ca="1" si="67"/>
        <v>308.23089870219951</v>
      </c>
      <c r="X264" s="97">
        <f t="shared" ca="1" si="68"/>
        <v>849.41275045605914</v>
      </c>
      <c r="Y264" s="97">
        <f t="shared" ca="1" si="69"/>
        <v>4976.9752390284721</v>
      </c>
      <c r="Z264" s="97">
        <f t="shared" ca="1" si="70"/>
        <v>9599.9305873905214</v>
      </c>
      <c r="AA264" s="97">
        <f ca="1">Assumptions!D40*Y264+(1-Assumptions!D40)*Z264</f>
        <v>7057.3051457913934</v>
      </c>
      <c r="AB264" s="97">
        <f t="shared" ca="1" si="71"/>
        <v>4625.0043901316712</v>
      </c>
      <c r="AC264" s="97">
        <f t="shared" ca="1" si="72"/>
        <v>5474.4171405877305</v>
      </c>
      <c r="AD264" s="97">
        <f ca="1">AC264+Assumptions!D47-Assumptions!D48-Assumptions!D49</f>
        <v>6614.9171405877305</v>
      </c>
      <c r="AE264" s="73">
        <f ca="1">AD264/Assumptions!D46</f>
        <v>142.25628259328454</v>
      </c>
      <c r="AF264" s="77">
        <f ca="1">AE264/Assumptions!D45-1</f>
        <v>0.4112726447746482</v>
      </c>
    </row>
    <row r="265" spans="2:32" x14ac:dyDescent="0.2">
      <c r="B265" s="130">
        <v>254</v>
      </c>
      <c r="C265" s="77">
        <f ca="1">MAX(Assumptions!F70,MIN(Assumptions!G70,NORMINV(RAND(),Assumptions!D70,Assumptions!E70)))</f>
        <v>0.14236088242479519</v>
      </c>
      <c r="D265" s="77">
        <f ca="1">MAX(Assumptions!F71,MIN(Assumptions!G71,NORMINV(RAND(),Assumptions!D71,Assumptions!E71)))</f>
        <v>0.25311842483702784</v>
      </c>
      <c r="E265" s="77">
        <f ca="1">MAX(Assumptions!F72,MIN(Assumptions!G72,NORMINV(RAND(),Assumptions!D72,Assumptions!E72)))</f>
        <v>8.4121597443324855E-2</v>
      </c>
      <c r="F265" s="77">
        <f ca="1">MAX(Assumptions!F73,MIN(Assumptions!G73,NORMINV(RAND(),Assumptions!D73,Assumptions!E73)))</f>
        <v>4.0684230962669592E-2</v>
      </c>
      <c r="G265" s="101">
        <f ca="1">MAX(Assumptions!F74,MIN(Assumptions!G74,NORMINV(RAND(),Assumptions!D74,Assumptions!E74)))</f>
        <v>14.662548145300482</v>
      </c>
      <c r="H265" s="77">
        <f ca="1">MAX(Assumptions!F75,MIN(Assumptions!G75,NORMINV(RAND(),Assumptions!D75,Assumptions!E75)))</f>
        <v>0.56302939318530409</v>
      </c>
      <c r="I265" s="97">
        <f ca="1">'Historical Financials'!F7*(1+C265)</f>
        <v>1185.3136516039674</v>
      </c>
      <c r="J265" s="97">
        <f t="shared" ca="1" si="55"/>
        <v>1354.0559489964646</v>
      </c>
      <c r="K265" s="97">
        <f t="shared" ca="1" si="56"/>
        <v>1546.8205487481448</v>
      </c>
      <c r="L265" s="97">
        <f t="shared" ca="1" si="57"/>
        <v>1767.0272870207368</v>
      </c>
      <c r="M265" s="97">
        <f t="shared" ca="1" si="58"/>
        <v>2018.5828508697009</v>
      </c>
      <c r="N265" s="54">
        <f>Assumptions!E59</f>
        <v>0.25</v>
      </c>
      <c r="O265" s="77">
        <f t="shared" ca="1" si="59"/>
        <v>0.25077960620925699</v>
      </c>
      <c r="P265" s="77">
        <f t="shared" ca="1" si="60"/>
        <v>0.25155921241851392</v>
      </c>
      <c r="Q265" s="77">
        <f t="shared" ca="1" si="61"/>
        <v>0.25233881862777086</v>
      </c>
      <c r="R265" s="77">
        <f t="shared" ca="1" si="62"/>
        <v>0.25311842483702784</v>
      </c>
      <c r="S265" s="97">
        <f t="shared" ca="1" si="63"/>
        <v>166.84160649920969</v>
      </c>
      <c r="T265" s="97">
        <f t="shared" ca="1" si="64"/>
        <v>191.18767578351554</v>
      </c>
      <c r="U265" s="97">
        <f t="shared" ca="1" si="65"/>
        <v>219.08428530154811</v>
      </c>
      <c r="V265" s="97">
        <f t="shared" ca="1" si="66"/>
        <v>251.04893857957822</v>
      </c>
      <c r="W265" s="97">
        <f t="shared" ca="1" si="67"/>
        <v>287.67452620848121</v>
      </c>
      <c r="X265" s="97">
        <f t="shared" ca="1" si="68"/>
        <v>862.33567279623753</v>
      </c>
      <c r="Y265" s="97">
        <f t="shared" ca="1" si="69"/>
        <v>6892.1844791891581</v>
      </c>
      <c r="Z265" s="97">
        <f t="shared" ca="1" si="70"/>
        <v>7491.6898509419743</v>
      </c>
      <c r="AA265" s="97">
        <f ca="1">Assumptions!D40*Y265+(1-Assumptions!D40)*Z265</f>
        <v>7161.9618964779256</v>
      </c>
      <c r="AB265" s="97">
        <f t="shared" ca="1" si="71"/>
        <v>4782.3573475520525</v>
      </c>
      <c r="AC265" s="97">
        <f t="shared" ca="1" si="72"/>
        <v>5644.6930203482898</v>
      </c>
      <c r="AD265" s="97">
        <f ca="1">AC265+Assumptions!D47-Assumptions!D48-Assumptions!D49</f>
        <v>6785.1930203482898</v>
      </c>
      <c r="AE265" s="73">
        <f ca="1">AD265/Assumptions!D46</f>
        <v>145.9181294698557</v>
      </c>
      <c r="AF265" s="77">
        <f ca="1">AE265/Assumptions!D45-1</f>
        <v>0.44760049077237807</v>
      </c>
    </row>
    <row r="266" spans="2:32" x14ac:dyDescent="0.2">
      <c r="B266" s="130">
        <v>255</v>
      </c>
      <c r="C266" s="77">
        <f ca="1">MAX(Assumptions!F70,MIN(Assumptions!G70,NORMINV(RAND(),Assumptions!D70,Assumptions!E70)))</f>
        <v>0.15841677513430977</v>
      </c>
      <c r="D266" s="77">
        <f ca="1">MAX(Assumptions!F71,MIN(Assumptions!G71,NORMINV(RAND(),Assumptions!D71,Assumptions!E71)))</f>
        <v>0.28535205722227464</v>
      </c>
      <c r="E266" s="77">
        <f ca="1">MAX(Assumptions!F72,MIN(Assumptions!G72,NORMINV(RAND(),Assumptions!D72,Assumptions!E72)))</f>
        <v>0.11822028212567445</v>
      </c>
      <c r="F266" s="77">
        <f ca="1">MAX(Assumptions!F73,MIN(Assumptions!G73,NORMINV(RAND(),Assumptions!D73,Assumptions!E73)))</f>
        <v>3.5664346472200133E-2</v>
      </c>
      <c r="G266" s="101">
        <f ca="1">MAX(Assumptions!F74,MIN(Assumptions!G74,NORMINV(RAND(),Assumptions!D74,Assumptions!E74)))</f>
        <v>20.849202456401358</v>
      </c>
      <c r="H266" s="77">
        <f ca="1">MAX(Assumptions!F75,MIN(Assumptions!G75,NORMINV(RAND(),Assumptions!D75,Assumptions!E75)))</f>
        <v>0.56060166131313194</v>
      </c>
      <c r="I266" s="97">
        <f ca="1">'Historical Financials'!F7*(1+C266)</f>
        <v>1201.9732458793596</v>
      </c>
      <c r="J266" s="97">
        <f t="shared" ca="1" si="55"/>
        <v>1392.3859712892865</v>
      </c>
      <c r="K266" s="97">
        <f t="shared" ca="1" si="56"/>
        <v>1612.9632666031889</v>
      </c>
      <c r="L266" s="97">
        <f t="shared" ca="1" si="57"/>
        <v>1868.4837057085681</v>
      </c>
      <c r="M266" s="97">
        <f t="shared" ca="1" si="58"/>
        <v>2164.4828687579243</v>
      </c>
      <c r="N266" s="54">
        <f>Assumptions!E59</f>
        <v>0.25</v>
      </c>
      <c r="O266" s="77">
        <f t="shared" ca="1" si="59"/>
        <v>0.25883801430556863</v>
      </c>
      <c r="P266" s="77">
        <f t="shared" ca="1" si="60"/>
        <v>0.26767602861113732</v>
      </c>
      <c r="Q266" s="77">
        <f t="shared" ca="1" si="61"/>
        <v>0.276514042916706</v>
      </c>
      <c r="R266" s="77">
        <f t="shared" ca="1" si="62"/>
        <v>0.28535205722227464</v>
      </c>
      <c r="S266" s="97">
        <f t="shared" ca="1" si="63"/>
        <v>168.45704962347665</v>
      </c>
      <c r="T266" s="97">
        <f t="shared" ca="1" si="64"/>
        <v>202.042195368298</v>
      </c>
      <c r="U266" s="97">
        <f t="shared" ca="1" si="65"/>
        <v>242.04066507549896</v>
      </c>
      <c r="V266" s="97">
        <f t="shared" ca="1" si="66"/>
        <v>289.64156633759211</v>
      </c>
      <c r="W266" s="97">
        <f t="shared" ca="1" si="67"/>
        <v>346.24980795306607</v>
      </c>
      <c r="X266" s="97">
        <f t="shared" ca="1" si="68"/>
        <v>868.61803715142946</v>
      </c>
      <c r="Y266" s="97">
        <f t="shared" ca="1" si="69"/>
        <v>4343.7044015228912</v>
      </c>
      <c r="Z266" s="97">
        <f t="shared" ca="1" si="70"/>
        <v>12877.293887417276</v>
      </c>
      <c r="AA266" s="97">
        <f ca="1">Assumptions!D40*Y266+(1-Assumptions!D40)*Z266</f>
        <v>8183.8196701753641</v>
      </c>
      <c r="AB266" s="97">
        <f t="shared" ca="1" si="71"/>
        <v>4680.7907333911799</v>
      </c>
      <c r="AC266" s="97">
        <f t="shared" ca="1" si="72"/>
        <v>5549.4087705426091</v>
      </c>
      <c r="AD266" s="97">
        <f ca="1">AC266+Assumptions!D47-Assumptions!D48-Assumptions!D49</f>
        <v>6689.9087705426091</v>
      </c>
      <c r="AE266" s="73">
        <f ca="1">AD266/Assumptions!D46</f>
        <v>143.86900581812063</v>
      </c>
      <c r="AF266" s="77">
        <f ca="1">AE266/Assumptions!D45-1</f>
        <v>0.42727188311627606</v>
      </c>
    </row>
    <row r="267" spans="2:32" x14ac:dyDescent="0.2">
      <c r="B267" s="130">
        <v>256</v>
      </c>
      <c r="C267" s="77">
        <f ca="1">MAX(Assumptions!F70,MIN(Assumptions!G70,NORMINV(RAND(),Assumptions!D70,Assumptions!E70)))</f>
        <v>0.1382841312867012</v>
      </c>
      <c r="D267" s="77">
        <f ca="1">MAX(Assumptions!F71,MIN(Assumptions!G71,NORMINV(RAND(),Assumptions!D71,Assumptions!E71)))</f>
        <v>0.32052820917850405</v>
      </c>
      <c r="E267" s="77">
        <f ca="1">MAX(Assumptions!F72,MIN(Assumptions!G72,NORMINV(RAND(),Assumptions!D72,Assumptions!E72)))</f>
        <v>9.16599458451859E-2</v>
      </c>
      <c r="F267" s="77">
        <f ca="1">MAX(Assumptions!F73,MIN(Assumptions!G73,NORMINV(RAND(),Assumptions!D73,Assumptions!E73)))</f>
        <v>3.1475061084234326E-2</v>
      </c>
      <c r="G267" s="101">
        <f ca="1">MAX(Assumptions!F74,MIN(Assumptions!G74,NORMINV(RAND(),Assumptions!D74,Assumptions!E74)))</f>
        <v>17.319607770244318</v>
      </c>
      <c r="H267" s="77">
        <f ca="1">MAX(Assumptions!F75,MIN(Assumptions!G75,NORMINV(RAND(),Assumptions!D75,Assumptions!E75)))</f>
        <v>0.6321325785256352</v>
      </c>
      <c r="I267" s="97">
        <f ca="1">'Historical Financials'!F7*(1+C267)</f>
        <v>1181.0836146230811</v>
      </c>
      <c r="J267" s="97">
        <f t="shared" ca="1" si="55"/>
        <v>1344.4087362481907</v>
      </c>
      <c r="K267" s="97">
        <f t="shared" ca="1" si="56"/>
        <v>1530.3191304345235</v>
      </c>
      <c r="L267" s="97">
        <f t="shared" ca="1" si="57"/>
        <v>1741.9379819780813</v>
      </c>
      <c r="M267" s="97">
        <f t="shared" ca="1" si="58"/>
        <v>1982.8203625712297</v>
      </c>
      <c r="N267" s="54">
        <f>Assumptions!E59</f>
        <v>0.25</v>
      </c>
      <c r="O267" s="77">
        <f t="shared" ca="1" si="59"/>
        <v>0.267632052294626</v>
      </c>
      <c r="P267" s="77">
        <f t="shared" ca="1" si="60"/>
        <v>0.285264104589252</v>
      </c>
      <c r="Q267" s="77">
        <f t="shared" ca="1" si="61"/>
        <v>0.30289615688387805</v>
      </c>
      <c r="R267" s="77">
        <f t="shared" ca="1" si="62"/>
        <v>0.32052820917850405</v>
      </c>
      <c r="S267" s="97">
        <f t="shared" ca="1" si="63"/>
        <v>186.65035769151646</v>
      </c>
      <c r="T267" s="97">
        <f t="shared" ca="1" si="64"/>
        <v>227.44564400174698</v>
      </c>
      <c r="U267" s="97">
        <f t="shared" ca="1" si="65"/>
        <v>275.95439012277495</v>
      </c>
      <c r="V267" s="97">
        <f t="shared" ca="1" si="66"/>
        <v>333.52978633103822</v>
      </c>
      <c r="W267" s="97">
        <f t="shared" ca="1" si="67"/>
        <v>401.75177174397936</v>
      </c>
      <c r="X267" s="97">
        <f t="shared" ca="1" si="68"/>
        <v>1067.9290221585911</v>
      </c>
      <c r="Y267" s="97">
        <f t="shared" ca="1" si="69"/>
        <v>6885.3987998193261</v>
      </c>
      <c r="Z267" s="97">
        <f t="shared" ca="1" si="70"/>
        <v>11007.474292553437</v>
      </c>
      <c r="AA267" s="97">
        <f ca="1">Assumptions!D40*Y267+(1-Assumptions!D40)*Z267</f>
        <v>8740.3327715496762</v>
      </c>
      <c r="AB267" s="97">
        <f t="shared" ca="1" si="71"/>
        <v>5637.5588504489415</v>
      </c>
      <c r="AC267" s="97">
        <f t="shared" ca="1" si="72"/>
        <v>6705.4878726075331</v>
      </c>
      <c r="AD267" s="97">
        <f ca="1">AC267+Assumptions!D47-Assumptions!D48-Assumptions!D49</f>
        <v>7845.9878726075331</v>
      </c>
      <c r="AE267" s="73">
        <f ca="1">AD267/Assumptions!D46</f>
        <v>168.73092199155985</v>
      </c>
      <c r="AF267" s="77">
        <f ca="1">AE267/Assumptions!D45-1</f>
        <v>0.67391787690039551</v>
      </c>
    </row>
    <row r="268" spans="2:32" x14ac:dyDescent="0.2">
      <c r="B268" s="130">
        <v>257</v>
      </c>
      <c r="C268" s="77">
        <f ca="1">MAX(Assumptions!F70,MIN(Assumptions!G70,NORMINV(RAND(),Assumptions!D70,Assumptions!E70)))</f>
        <v>9.0661242688464011E-2</v>
      </c>
      <c r="D268" s="77">
        <f ca="1">MAX(Assumptions!F71,MIN(Assumptions!G71,NORMINV(RAND(),Assumptions!D71,Assumptions!E71)))</f>
        <v>0.26585279974524045</v>
      </c>
      <c r="E268" s="77">
        <f ca="1">MAX(Assumptions!F72,MIN(Assumptions!G72,NORMINV(RAND(),Assumptions!D72,Assumptions!E72)))</f>
        <v>6.950924062743799E-2</v>
      </c>
      <c r="F268" s="77">
        <f ca="1">MAX(Assumptions!F73,MIN(Assumptions!G73,NORMINV(RAND(),Assumptions!D73,Assumptions!E73)))</f>
        <v>4.110689273740252E-2</v>
      </c>
      <c r="G268" s="101">
        <f ca="1">MAX(Assumptions!F74,MIN(Assumptions!G74,NORMINV(RAND(),Assumptions!D74,Assumptions!E74)))</f>
        <v>15.990007826566613</v>
      </c>
      <c r="H268" s="77">
        <f ca="1">MAX(Assumptions!F75,MIN(Assumptions!G75,NORMINV(RAND(),Assumptions!D75,Assumptions!E75)))</f>
        <v>0.60391752458141812</v>
      </c>
      <c r="I268" s="97">
        <f ca="1">'Historical Financials'!F7*(1+C268)</f>
        <v>1131.6701054135503</v>
      </c>
      <c r="J268" s="97">
        <f t="shared" ref="J268:J331" ca="1" si="73">I268*(1+C268)</f>
        <v>1234.2687234837281</v>
      </c>
      <c r="K268" s="97">
        <f t="shared" ref="K268:K331" ca="1" si="74">J268*(1+C268)</f>
        <v>1346.1690597662671</v>
      </c>
      <c r="L268" s="97">
        <f t="shared" ref="L268:L331" ca="1" si="75">K268*(1+C268)</f>
        <v>1468.2144195934382</v>
      </c>
      <c r="M268" s="97">
        <f t="shared" ref="M268:M331" ca="1" si="76">L268*(1+C268)</f>
        <v>1601.3245634069012</v>
      </c>
      <c r="N268" s="54">
        <f>Assumptions!E59</f>
        <v>0.25</v>
      </c>
      <c r="O268" s="77">
        <f t="shared" ref="O268:O331" ca="1" si="77">N268+(D268-N268)/4</f>
        <v>0.25396319993631011</v>
      </c>
      <c r="P268" s="77">
        <f t="shared" ref="P268:P331" ca="1" si="78">N268+2*(D268-N268)/4</f>
        <v>0.25792639987262023</v>
      </c>
      <c r="Q268" s="77">
        <f t="shared" ref="Q268:Q331" ca="1" si="79">N268+3*(D268-N268)/4</f>
        <v>0.26188959980893034</v>
      </c>
      <c r="R268" s="77">
        <f t="shared" ref="R268:R331" ca="1" si="80">D268</f>
        <v>0.26585279974524045</v>
      </c>
      <c r="S268" s="97">
        <f t="shared" ref="S268:S331" ca="1" si="81">I268*N268*H268</f>
        <v>170.85885217603595</v>
      </c>
      <c r="T268" s="97">
        <f t="shared" ref="T268:T331" ca="1" si="82">J268*O268*H268</f>
        <v>189.30328344813671</v>
      </c>
      <c r="U268" s="97">
        <f t="shared" ref="U268:U331" ca="1" si="83">K268*P268*H268</f>
        <v>209.68773718056789</v>
      </c>
      <c r="V268" s="97">
        <f t="shared" ref="V268:V331" ca="1" si="84">L268*Q268*H268</f>
        <v>232.21237978538377</v>
      </c>
      <c r="W268" s="97">
        <f t="shared" ref="W268:W331" ca="1" si="85">M268*R268*H268</f>
        <v>257.09772640715329</v>
      </c>
      <c r="X268" s="97">
        <f t="shared" ref="X268:X331" ca="1" si="86">S268/(1+E268)^1+T268/(1+E268)^2+U268/(1+E268)^3+V268/(1+E268)^4+W268/(1+E268)^5</f>
        <v>857.86160026187304</v>
      </c>
      <c r="Y268" s="97">
        <f t="shared" ref="Y268:Y331" ca="1" si="87">W268*(1+F268)/(E268-F268)</f>
        <v>9424.0876178940398</v>
      </c>
      <c r="Z268" s="97">
        <f t="shared" ref="Z268:Z331" ca="1" si="88">M268*R268*G268</f>
        <v>6807.212061435439</v>
      </c>
      <c r="AA268" s="97">
        <f ca="1">Assumptions!D40*Y268+(1-Assumptions!D40)*Z268</f>
        <v>8246.4936174876693</v>
      </c>
      <c r="AB268" s="97">
        <f t="shared" ref="AB268:AB331" ca="1" si="89">AA268/(1+E268)^5</f>
        <v>5893.138132828879</v>
      </c>
      <c r="AC268" s="97">
        <f t="shared" ref="AC268:AC331" ca="1" si="90">X268+AB268</f>
        <v>6750.9997330907518</v>
      </c>
      <c r="AD268" s="97">
        <f ca="1">AC268+Assumptions!D47-Assumptions!D48-Assumptions!D49</f>
        <v>7891.4997330907518</v>
      </c>
      <c r="AE268" s="73">
        <f ca="1">AD268/Assumptions!D46</f>
        <v>169.70967167937101</v>
      </c>
      <c r="AF268" s="77">
        <f ca="1">AE268/Assumptions!D45-1</f>
        <v>0.6836276952318554</v>
      </c>
    </row>
    <row r="269" spans="2:32" x14ac:dyDescent="0.2">
      <c r="B269" s="130">
        <v>258</v>
      </c>
      <c r="C269" s="77">
        <f ca="1">MAX(Assumptions!F70,MIN(Assumptions!G70,NORMINV(RAND(),Assumptions!D70,Assumptions!E70)))</f>
        <v>0.11342520258289611</v>
      </c>
      <c r="D269" s="77">
        <f ca="1">MAX(Assumptions!F71,MIN(Assumptions!G71,NORMINV(RAND(),Assumptions!D71,Assumptions!E71)))</f>
        <v>0.29471279471456091</v>
      </c>
      <c r="E269" s="77">
        <f ca="1">MAX(Assumptions!F72,MIN(Assumptions!G72,NORMINV(RAND(),Assumptions!D72,Assumptions!E72)))</f>
        <v>7.2293150853439597E-2</v>
      </c>
      <c r="F269" s="77">
        <f ca="1">MAX(Assumptions!F73,MIN(Assumptions!G73,NORMINV(RAND(),Assumptions!D73,Assumptions!E73)))</f>
        <v>3.1496432001775126E-2</v>
      </c>
      <c r="G269" s="101">
        <f ca="1">MAX(Assumptions!F74,MIN(Assumptions!G74,NORMINV(RAND(),Assumptions!D74,Assumptions!E74)))</f>
        <v>15.13793855370978</v>
      </c>
      <c r="H269" s="77">
        <f ca="1">MAX(Assumptions!F75,MIN(Assumptions!G75,NORMINV(RAND(),Assumptions!D75,Assumptions!E75)))</f>
        <v>0.63614047548382691</v>
      </c>
      <c r="I269" s="97">
        <f ca="1">'Historical Financials'!F7*(1+C269)</f>
        <v>1155.2899902000129</v>
      </c>
      <c r="J269" s="97">
        <f t="shared" ca="1" si="73"/>
        <v>1286.3289913804415</v>
      </c>
      <c r="K269" s="97">
        <f t="shared" ca="1" si="74"/>
        <v>1432.2311178160205</v>
      </c>
      <c r="L269" s="97">
        <f t="shared" ca="1" si="75"/>
        <v>1594.6822224998305</v>
      </c>
      <c r="M269" s="97">
        <f t="shared" ca="1" si="76"/>
        <v>1775.5593766422166</v>
      </c>
      <c r="N269" s="54">
        <f>Assumptions!E59</f>
        <v>0.25</v>
      </c>
      <c r="O269" s="77">
        <f t="shared" ca="1" si="77"/>
        <v>0.26117819867864023</v>
      </c>
      <c r="P269" s="77">
        <f t="shared" ca="1" si="78"/>
        <v>0.27235639735728046</v>
      </c>
      <c r="Q269" s="77">
        <f t="shared" ca="1" si="79"/>
        <v>0.28353459603592068</v>
      </c>
      <c r="R269" s="77">
        <f t="shared" ca="1" si="80"/>
        <v>0.29471279471456091</v>
      </c>
      <c r="S269" s="97">
        <f t="shared" ca="1" si="81"/>
        <v>183.73168092188547</v>
      </c>
      <c r="T269" s="97">
        <f t="shared" ca="1" si="82"/>
        <v>213.7184468221873</v>
      </c>
      <c r="U269" s="97">
        <f t="shared" ca="1" si="83"/>
        <v>248.14396382483758</v>
      </c>
      <c r="V269" s="97">
        <f t="shared" ca="1" si="84"/>
        <v>287.62937637875797</v>
      </c>
      <c r="W269" s="97">
        <f t="shared" ca="1" si="85"/>
        <v>332.87963004216863</v>
      </c>
      <c r="X269" s="97">
        <f t="shared" ca="1" si="86"/>
        <v>1010.8513100803507</v>
      </c>
      <c r="Y269" s="97">
        <f t="shared" ca="1" si="87"/>
        <v>8416.4648613784029</v>
      </c>
      <c r="Z269" s="97">
        <f t="shared" ca="1" si="88"/>
        <v>7921.3814865771828</v>
      </c>
      <c r="AA269" s="97">
        <f ca="1">Assumptions!D40*Y269+(1-Assumptions!D40)*Z269</f>
        <v>8193.6773427178541</v>
      </c>
      <c r="AB269" s="97">
        <f t="shared" ca="1" si="89"/>
        <v>5779.7785377301752</v>
      </c>
      <c r="AC269" s="97">
        <f t="shared" ca="1" si="90"/>
        <v>6790.6298478105255</v>
      </c>
      <c r="AD269" s="97">
        <f ca="1">AC269+Assumptions!D47-Assumptions!D48-Assumptions!D49</f>
        <v>7931.1298478105255</v>
      </c>
      <c r="AE269" s="73">
        <f ca="1">AD269/Assumptions!D46</f>
        <v>170.56193221097905</v>
      </c>
      <c r="AF269" s="77">
        <f ca="1">AE269/Assumptions!D45-1</f>
        <v>0.69208266082320491</v>
      </c>
    </row>
    <row r="270" spans="2:32" x14ac:dyDescent="0.2">
      <c r="B270" s="130">
        <v>259</v>
      </c>
      <c r="C270" s="77">
        <f ca="1">MAX(Assumptions!F70,MIN(Assumptions!G70,NORMINV(RAND(),Assumptions!D70,Assumptions!E70)))</f>
        <v>0.17825202493389866</v>
      </c>
      <c r="D270" s="77">
        <f ca="1">MAX(Assumptions!F71,MIN(Assumptions!G71,NORMINV(RAND(),Assumptions!D71,Assumptions!E71)))</f>
        <v>0.32810499855809122</v>
      </c>
      <c r="E270" s="77">
        <f ca="1">MAX(Assumptions!F72,MIN(Assumptions!G72,NORMINV(RAND(),Assumptions!D72,Assumptions!E72)))</f>
        <v>8.0237523958973336E-2</v>
      </c>
      <c r="F270" s="77">
        <f ca="1">MAX(Assumptions!F73,MIN(Assumptions!G73,NORMINV(RAND(),Assumptions!D73,Assumptions!E73)))</f>
        <v>3.4190963939511959E-2</v>
      </c>
      <c r="G270" s="101">
        <f ca="1">MAX(Assumptions!F74,MIN(Assumptions!G74,NORMINV(RAND(),Assumptions!D74,Assumptions!E74)))</f>
        <v>11.648329196222878</v>
      </c>
      <c r="H270" s="77">
        <f ca="1">MAX(Assumptions!F75,MIN(Assumptions!G75,NORMINV(RAND(),Assumptions!D75,Assumptions!E75)))</f>
        <v>0.63571866577348735</v>
      </c>
      <c r="I270" s="97">
        <f ca="1">'Historical Financials'!F7*(1+C270)</f>
        <v>1222.554301071413</v>
      </c>
      <c r="J270" s="97">
        <f t="shared" ca="1" si="73"/>
        <v>1440.4770808290393</v>
      </c>
      <c r="K270" s="97">
        <f t="shared" ca="1" si="74"/>
        <v>1697.2450373576867</v>
      </c>
      <c r="L270" s="97">
        <f t="shared" ca="1" si="75"/>
        <v>1999.7824020757046</v>
      </c>
      <c r="M270" s="97">
        <f t="shared" ca="1" si="76"/>
        <v>2356.2476646728746</v>
      </c>
      <c r="N270" s="54">
        <f>Assumptions!E59</f>
        <v>0.25</v>
      </c>
      <c r="O270" s="77">
        <f t="shared" ca="1" si="77"/>
        <v>0.26952624963952282</v>
      </c>
      <c r="P270" s="77">
        <f t="shared" ca="1" si="78"/>
        <v>0.28905249927904564</v>
      </c>
      <c r="Q270" s="77">
        <f t="shared" ca="1" si="79"/>
        <v>0.3085787489185684</v>
      </c>
      <c r="R270" s="77">
        <f t="shared" ca="1" si="80"/>
        <v>0.32810499855809122</v>
      </c>
      <c r="S270" s="97">
        <f t="shared" ca="1" si="81"/>
        <v>194.30014727818926</v>
      </c>
      <c r="T270" s="97">
        <f t="shared" ca="1" si="82"/>
        <v>246.81547404637342</v>
      </c>
      <c r="U270" s="97">
        <f t="shared" ca="1" si="83"/>
        <v>311.87907650039386</v>
      </c>
      <c r="V270" s="97">
        <f t="shared" ca="1" si="84"/>
        <v>392.29585507104662</v>
      </c>
      <c r="W270" s="97">
        <f t="shared" ca="1" si="85"/>
        <v>491.47196234603655</v>
      </c>
      <c r="X270" s="97">
        <f t="shared" ca="1" si="86"/>
        <v>1261.011436461763</v>
      </c>
      <c r="Y270" s="97">
        <f t="shared" ca="1" si="87"/>
        <v>11038.302584885179</v>
      </c>
      <c r="Z270" s="97">
        <f t="shared" ca="1" si="88"/>
        <v>9005.284123842448</v>
      </c>
      <c r="AA270" s="97">
        <f ca="1">Assumptions!D40*Y270+(1-Assumptions!D40)*Z270</f>
        <v>10123.444277415951</v>
      </c>
      <c r="AB270" s="97">
        <f t="shared" ca="1" si="89"/>
        <v>6882.2746624150614</v>
      </c>
      <c r="AC270" s="97">
        <f t="shared" ca="1" si="90"/>
        <v>8143.2860988768243</v>
      </c>
      <c r="AD270" s="97">
        <f ca="1">AC270+Assumptions!D47-Assumptions!D48-Assumptions!D49</f>
        <v>9283.7860988768243</v>
      </c>
      <c r="AE270" s="73">
        <f ca="1">AD270/Assumptions!D46</f>
        <v>199.65131395434031</v>
      </c>
      <c r="AF270" s="77">
        <f ca="1">AE270/Assumptions!D45-1</f>
        <v>0.98066779716607466</v>
      </c>
    </row>
    <row r="271" spans="2:32" x14ac:dyDescent="0.2">
      <c r="B271" s="130">
        <v>260</v>
      </c>
      <c r="C271" s="77">
        <f ca="1">MAX(Assumptions!F70,MIN(Assumptions!G70,NORMINV(RAND(),Assumptions!D70,Assumptions!E70)))</f>
        <v>8.2638071377576811E-2</v>
      </c>
      <c r="D271" s="77">
        <f ca="1">MAX(Assumptions!F71,MIN(Assumptions!G71,NORMINV(RAND(),Assumptions!D71,Assumptions!E71)))</f>
        <v>0.31311775102134276</v>
      </c>
      <c r="E271" s="77">
        <f ca="1">MAX(Assumptions!F72,MIN(Assumptions!G72,NORMINV(RAND(),Assumptions!D72,Assumptions!E72)))</f>
        <v>8.2261507799805025E-2</v>
      </c>
      <c r="F271" s="77">
        <f ca="1">MAX(Assumptions!F73,MIN(Assumptions!G73,NORMINV(RAND(),Assumptions!D73,Assumptions!E73)))</f>
        <v>3.6939173901413581E-2</v>
      </c>
      <c r="G271" s="101">
        <f ca="1">MAX(Assumptions!F74,MIN(Assumptions!G74,NORMINV(RAND(),Assumptions!D74,Assumptions!E74)))</f>
        <v>14.375393396717728</v>
      </c>
      <c r="H271" s="77">
        <f ca="1">MAX(Assumptions!F75,MIN(Assumptions!G75,NORMINV(RAND(),Assumptions!D75,Assumptions!E75)))</f>
        <v>0.56044623525849857</v>
      </c>
      <c r="I271" s="97">
        <f ca="1">'Historical Financials'!F7*(1+C271)</f>
        <v>1123.3452628613736</v>
      </c>
      <c r="J271" s="97">
        <f t="shared" ca="1" si="73"/>
        <v>1216.1763488753745</v>
      </c>
      <c r="K271" s="97">
        <f t="shared" ca="1" si="74"/>
        <v>1316.6788168014584</v>
      </c>
      <c r="L271" s="97">
        <f t="shared" ca="1" si="75"/>
        <v>1425.4866148456406</v>
      </c>
      <c r="M271" s="97">
        <f t="shared" ca="1" si="76"/>
        <v>1543.2860794710348</v>
      </c>
      <c r="N271" s="54">
        <f>Assumptions!E59</f>
        <v>0.25</v>
      </c>
      <c r="O271" s="77">
        <f t="shared" ca="1" si="77"/>
        <v>0.26577943775533569</v>
      </c>
      <c r="P271" s="77">
        <f t="shared" ca="1" si="78"/>
        <v>0.28155887551067138</v>
      </c>
      <c r="Q271" s="77">
        <f t="shared" ca="1" si="79"/>
        <v>0.29733831326600707</v>
      </c>
      <c r="R271" s="77">
        <f t="shared" ca="1" si="80"/>
        <v>0.31311775102134276</v>
      </c>
      <c r="S271" s="97">
        <f t="shared" ca="1" si="81"/>
        <v>157.39365586653133</v>
      </c>
      <c r="T271" s="97">
        <f t="shared" ca="1" si="82"/>
        <v>181.15565178547737</v>
      </c>
      <c r="U271" s="97">
        <f t="shared" ca="1" si="83"/>
        <v>207.77008945610632</v>
      </c>
      <c r="V271" s="97">
        <f t="shared" ca="1" si="84"/>
        <v>237.54613757035571</v>
      </c>
      <c r="W271" s="97">
        <f t="shared" ca="1" si="85"/>
        <v>270.82458355928406</v>
      </c>
      <c r="X271" s="97">
        <f t="shared" ca="1" si="86"/>
        <v>819.54608577600663</v>
      </c>
      <c r="Y271" s="97">
        <f t="shared" ca="1" si="87"/>
        <v>6196.252394630661</v>
      </c>
      <c r="Z271" s="97">
        <f t="shared" ca="1" si="88"/>
        <v>6946.6251805068659</v>
      </c>
      <c r="AA271" s="97">
        <f ca="1">Assumptions!D40*Y271+(1-Assumptions!D40)*Z271</f>
        <v>6533.9201482749531</v>
      </c>
      <c r="AB271" s="97">
        <f t="shared" ca="1" si="89"/>
        <v>4400.6087764736521</v>
      </c>
      <c r="AC271" s="97">
        <f t="shared" ca="1" si="90"/>
        <v>5220.1548622496584</v>
      </c>
      <c r="AD271" s="97">
        <f ca="1">AC271+Assumptions!D47-Assumptions!D48-Assumptions!D49</f>
        <v>6360.6548622496584</v>
      </c>
      <c r="AE271" s="73">
        <f ca="1">AD271/Assumptions!D46</f>
        <v>136.78827660751955</v>
      </c>
      <c r="AF271" s="77">
        <f ca="1">AE271/Assumptions!D45-1</f>
        <v>0.35702655364602731</v>
      </c>
    </row>
    <row r="272" spans="2:32" x14ac:dyDescent="0.2">
      <c r="B272" s="130">
        <v>261</v>
      </c>
      <c r="C272" s="77">
        <f ca="1">MAX(Assumptions!F70,MIN(Assumptions!G70,NORMINV(RAND(),Assumptions!D70,Assumptions!E70)))</f>
        <v>0.11730194419359455</v>
      </c>
      <c r="D272" s="77">
        <f ca="1">MAX(Assumptions!F71,MIN(Assumptions!G71,NORMINV(RAND(),Assumptions!D71,Assumptions!E71)))</f>
        <v>0.29099118691765885</v>
      </c>
      <c r="E272" s="77">
        <f ca="1">MAX(Assumptions!F72,MIN(Assumptions!G72,NORMINV(RAND(),Assumptions!D72,Assumptions!E72)))</f>
        <v>0.10127697548727349</v>
      </c>
      <c r="F272" s="77">
        <f ca="1">MAX(Assumptions!F73,MIN(Assumptions!G73,NORMINV(RAND(),Assumptions!D73,Assumptions!E73)))</f>
        <v>4.8184598709227713E-2</v>
      </c>
      <c r="G272" s="101">
        <f ca="1">MAX(Assumptions!F74,MIN(Assumptions!G74,NORMINV(RAND(),Assumptions!D74,Assumptions!E74)))</f>
        <v>15.232866051179563</v>
      </c>
      <c r="H272" s="77">
        <f ca="1">MAX(Assumptions!F75,MIN(Assumptions!G75,NORMINV(RAND(),Assumptions!D75,Assumptions!E75)))</f>
        <v>0.6242190813842925</v>
      </c>
      <c r="I272" s="97">
        <f ca="1">'Historical Financials'!F7*(1+C272)</f>
        <v>1159.3124972952735</v>
      </c>
      <c r="J272" s="97">
        <f t="shared" ca="1" si="73"/>
        <v>1295.3021071559403</v>
      </c>
      <c r="K272" s="97">
        <f t="shared" ca="1" si="74"/>
        <v>1447.2435626433919</v>
      </c>
      <c r="L272" s="97">
        <f t="shared" ca="1" si="75"/>
        <v>1617.0080462631261</v>
      </c>
      <c r="M272" s="97">
        <f t="shared" ca="1" si="76"/>
        <v>1806.6862338664766</v>
      </c>
      <c r="N272" s="54">
        <f>Assumptions!E59</f>
        <v>0.25</v>
      </c>
      <c r="O272" s="77">
        <f t="shared" ca="1" si="77"/>
        <v>0.26024779672941473</v>
      </c>
      <c r="P272" s="77">
        <f t="shared" ca="1" si="78"/>
        <v>0.27049559345882945</v>
      </c>
      <c r="Q272" s="77">
        <f t="shared" ca="1" si="79"/>
        <v>0.28074339018824412</v>
      </c>
      <c r="R272" s="77">
        <f t="shared" ca="1" si="80"/>
        <v>0.29099118691765885</v>
      </c>
      <c r="S272" s="97">
        <f t="shared" ca="1" si="81"/>
        <v>180.91624552474642</v>
      </c>
      <c r="T272" s="97">
        <f t="shared" ca="1" si="82"/>
        <v>210.42395238882568</v>
      </c>
      <c r="U272" s="97">
        <f t="shared" ca="1" si="83"/>
        <v>244.36492041472337</v>
      </c>
      <c r="V272" s="97">
        <f t="shared" ca="1" si="84"/>
        <v>283.3731913544529</v>
      </c>
      <c r="W272" s="97">
        <f t="shared" ca="1" si="85"/>
        <v>328.17055507241668</v>
      </c>
      <c r="X272" s="97">
        <f t="shared" ca="1" si="86"/>
        <v>915.97770022295811</v>
      </c>
      <c r="Y272" s="97">
        <f t="shared" ca="1" si="87"/>
        <v>6478.9587969436343</v>
      </c>
      <c r="Z272" s="97">
        <f t="shared" ca="1" si="88"/>
        <v>8008.3711896045234</v>
      </c>
      <c r="AA272" s="97">
        <f ca="1">Assumptions!D40*Y272+(1-Assumptions!D40)*Z272</f>
        <v>7167.194373641034</v>
      </c>
      <c r="AB272" s="97">
        <f t="shared" ca="1" si="89"/>
        <v>4424.5222687693649</v>
      </c>
      <c r="AC272" s="97">
        <f t="shared" ca="1" si="90"/>
        <v>5340.4999689923234</v>
      </c>
      <c r="AD272" s="97">
        <f ca="1">AC272+Assumptions!D47-Assumptions!D48-Assumptions!D49</f>
        <v>6480.9999689923234</v>
      </c>
      <c r="AE272" s="73">
        <f ca="1">AD272/Assumptions!D46</f>
        <v>139.37634341918974</v>
      </c>
      <c r="AF272" s="77">
        <f ca="1">AE272/Assumptions!D45-1</f>
        <v>0.38270181963481886</v>
      </c>
    </row>
    <row r="273" spans="2:32" x14ac:dyDescent="0.2">
      <c r="B273" s="130">
        <v>262</v>
      </c>
      <c r="C273" s="77">
        <f ca="1">MAX(Assumptions!F70,MIN(Assumptions!G70,NORMINV(RAND(),Assumptions!D70,Assumptions!E70)))</f>
        <v>0.15868684287937923</v>
      </c>
      <c r="D273" s="77">
        <f ca="1">MAX(Assumptions!F71,MIN(Assumptions!G71,NORMINV(RAND(),Assumptions!D71,Assumptions!E71)))</f>
        <v>0.2824081492908137</v>
      </c>
      <c r="E273" s="77">
        <f ca="1">MAX(Assumptions!F72,MIN(Assumptions!G72,NORMINV(RAND(),Assumptions!D72,Assumptions!E72)))</f>
        <v>9.2016317072675519E-2</v>
      </c>
      <c r="F273" s="77">
        <f ca="1">MAX(Assumptions!F73,MIN(Assumptions!G73,NORMINV(RAND(),Assumptions!D73,Assumptions!E73)))</f>
        <v>2.9805629036366955E-2</v>
      </c>
      <c r="G273" s="101">
        <f ca="1">MAX(Assumptions!F74,MIN(Assumptions!G74,NORMINV(RAND(),Assumptions!D74,Assumptions!E74)))</f>
        <v>15.193765964958748</v>
      </c>
      <c r="H273" s="77">
        <f ca="1">MAX(Assumptions!F75,MIN(Assumptions!G75,NORMINV(RAND(),Assumptions!D75,Assumptions!E75)))</f>
        <v>0.60813160990472459</v>
      </c>
      <c r="I273" s="97">
        <f ca="1">'Historical Financials'!F7*(1+C273)</f>
        <v>1202.2534681716438</v>
      </c>
      <c r="J273" s="97">
        <f t="shared" ca="1" si="73"/>
        <v>1393.0352753765862</v>
      </c>
      <c r="K273" s="97">
        <f t="shared" ca="1" si="74"/>
        <v>1614.0916452457034</v>
      </c>
      <c r="L273" s="97">
        <f t="shared" ca="1" si="75"/>
        <v>1870.2267525477271</v>
      </c>
      <c r="M273" s="97">
        <f t="shared" ca="1" si="76"/>
        <v>2167.00713137808</v>
      </c>
      <c r="N273" s="54">
        <f>Assumptions!E59</f>
        <v>0.25</v>
      </c>
      <c r="O273" s="77">
        <f t="shared" ca="1" si="77"/>
        <v>0.25810203732270343</v>
      </c>
      <c r="P273" s="77">
        <f t="shared" ca="1" si="78"/>
        <v>0.26620407464540685</v>
      </c>
      <c r="Q273" s="77">
        <f t="shared" ca="1" si="79"/>
        <v>0.27430611196811028</v>
      </c>
      <c r="R273" s="77">
        <f t="shared" ca="1" si="80"/>
        <v>0.2824081492908137</v>
      </c>
      <c r="S273" s="97">
        <f t="shared" ca="1" si="81"/>
        <v>182.78208427819007</v>
      </c>
      <c r="T273" s="97">
        <f t="shared" ca="1" si="82"/>
        <v>218.65082723847843</v>
      </c>
      <c r="U273" s="97">
        <f t="shared" ca="1" si="83"/>
        <v>261.30063572257552</v>
      </c>
      <c r="V273" s="97">
        <f t="shared" ca="1" si="84"/>
        <v>311.98041223243189</v>
      </c>
      <c r="W273" s="97">
        <f t="shared" ca="1" si="85"/>
        <v>372.16467056307408</v>
      </c>
      <c r="X273" s="97">
        <f t="shared" ca="1" si="86"/>
        <v>1010.4354627633176</v>
      </c>
      <c r="Y273" s="97">
        <f t="shared" ca="1" si="87"/>
        <v>6160.6338841749339</v>
      </c>
      <c r="Z273" s="97">
        <f t="shared" ca="1" si="88"/>
        <v>9298.2880890654869</v>
      </c>
      <c r="AA273" s="97">
        <f ca="1">Assumptions!D40*Y273+(1-Assumptions!D40)*Z273</f>
        <v>7572.5782763756824</v>
      </c>
      <c r="AB273" s="97">
        <f t="shared" ca="1" si="89"/>
        <v>4876.3866394470842</v>
      </c>
      <c r="AC273" s="97">
        <f t="shared" ca="1" si="90"/>
        <v>5886.8221022104017</v>
      </c>
      <c r="AD273" s="97">
        <f ca="1">AC273+Assumptions!D47-Assumptions!D48-Assumptions!D49</f>
        <v>7027.3221022104017</v>
      </c>
      <c r="AE273" s="73">
        <f ca="1">AD273/Assumptions!D46</f>
        <v>151.12520649914842</v>
      </c>
      <c r="AF273" s="77">
        <f ca="1">AE273/Assumptions!D45-1</f>
        <v>0.49925800098361539</v>
      </c>
    </row>
    <row r="274" spans="2:32" x14ac:dyDescent="0.2">
      <c r="B274" s="130">
        <v>263</v>
      </c>
      <c r="C274" s="77">
        <f ca="1">MAX(Assumptions!F70,MIN(Assumptions!G70,NORMINV(RAND(),Assumptions!D70,Assumptions!E70)))</f>
        <v>9.1390951775625284E-2</v>
      </c>
      <c r="D274" s="77">
        <f ca="1">MAX(Assumptions!F71,MIN(Assumptions!G71,NORMINV(RAND(),Assumptions!D71,Assumptions!E71)))</f>
        <v>0.2613169886315953</v>
      </c>
      <c r="E274" s="77">
        <f ca="1">MAX(Assumptions!F72,MIN(Assumptions!G72,NORMINV(RAND(),Assumptions!D72,Assumptions!E72)))</f>
        <v>8.4970908435719653E-2</v>
      </c>
      <c r="F274" s="77">
        <f ca="1">MAX(Assumptions!F73,MIN(Assumptions!G73,NORMINV(RAND(),Assumptions!D73,Assumptions!E73)))</f>
        <v>3.3582495254867457E-2</v>
      </c>
      <c r="G274" s="101">
        <f ca="1">MAX(Assumptions!F74,MIN(Assumptions!G74,NORMINV(RAND(),Assumptions!D74,Assumptions!E74)))</f>
        <v>15.714343266285397</v>
      </c>
      <c r="H274" s="77">
        <f ca="1">MAX(Assumptions!F75,MIN(Assumptions!G75,NORMINV(RAND(),Assumptions!D75,Assumptions!E75)))</f>
        <v>0.66714550568694142</v>
      </c>
      <c r="I274" s="97">
        <f ca="1">'Historical Financials'!F7*(1+C274)</f>
        <v>1132.4272515623886</v>
      </c>
      <c r="J274" s="97">
        <f t="shared" ca="1" si="73"/>
        <v>1235.9208558993307</v>
      </c>
      <c r="K274" s="97">
        <f t="shared" ca="1" si="74"/>
        <v>1348.8728392393159</v>
      </c>
      <c r="L274" s="97">
        <f t="shared" ca="1" si="75"/>
        <v>1472.147611841687</v>
      </c>
      <c r="M274" s="97">
        <f t="shared" ca="1" si="76"/>
        <v>1606.6885832421126</v>
      </c>
      <c r="N274" s="54">
        <f>Assumptions!E59</f>
        <v>0.25</v>
      </c>
      <c r="O274" s="77">
        <f t="shared" ca="1" si="77"/>
        <v>0.25282924715789884</v>
      </c>
      <c r="P274" s="77">
        <f t="shared" ca="1" si="78"/>
        <v>0.25565849431579768</v>
      </c>
      <c r="Q274" s="77">
        <f t="shared" ca="1" si="79"/>
        <v>0.25848774147369646</v>
      </c>
      <c r="R274" s="77">
        <f t="shared" ca="1" si="80"/>
        <v>0.2613169886315953</v>
      </c>
      <c r="S274" s="97">
        <f t="shared" ca="1" si="81"/>
        <v>188.87343784931574</v>
      </c>
      <c r="T274" s="97">
        <f t="shared" ca="1" si="82"/>
        <v>208.46758584743878</v>
      </c>
      <c r="U274" s="97">
        <f t="shared" ca="1" si="83"/>
        <v>230.06566075438263</v>
      </c>
      <c r="V274" s="97">
        <f t="shared" ca="1" si="84"/>
        <v>253.87028782392747</v>
      </c>
      <c r="W274" s="97">
        <f t="shared" ca="1" si="85"/>
        <v>280.10439112856966</v>
      </c>
      <c r="X274" s="97">
        <f t="shared" ca="1" si="86"/>
        <v>900.82275451624798</v>
      </c>
      <c r="Y274" s="97">
        <f t="shared" ca="1" si="87"/>
        <v>5633.779632300204</v>
      </c>
      <c r="Z274" s="97">
        <f t="shared" ca="1" si="88"/>
        <v>6597.7459415782832</v>
      </c>
      <c r="AA274" s="97">
        <f ca="1">Assumptions!D40*Y274+(1-Assumptions!D40)*Z274</f>
        <v>6067.5644714753398</v>
      </c>
      <c r="AB274" s="97">
        <f t="shared" ca="1" si="89"/>
        <v>4035.7469956142822</v>
      </c>
      <c r="AC274" s="97">
        <f t="shared" ca="1" si="90"/>
        <v>4936.5697501305303</v>
      </c>
      <c r="AD274" s="97">
        <f ca="1">AC274+Assumptions!D47-Assumptions!D48-Assumptions!D49</f>
        <v>6077.0697501305303</v>
      </c>
      <c r="AE274" s="73">
        <f ca="1">AD274/Assumptions!D46</f>
        <v>130.68967204581784</v>
      </c>
      <c r="AF274" s="77">
        <f ca="1">AE274/Assumptions!D45-1</f>
        <v>0.29652452426406595</v>
      </c>
    </row>
    <row r="275" spans="2:32" x14ac:dyDescent="0.2">
      <c r="B275" s="130">
        <v>264</v>
      </c>
      <c r="C275" s="77">
        <f ca="1">MAX(Assumptions!F70,MIN(Assumptions!G70,NORMINV(RAND(),Assumptions!D70,Assumptions!E70)))</f>
        <v>0.14510256889130291</v>
      </c>
      <c r="D275" s="77">
        <f ca="1">MAX(Assumptions!F71,MIN(Assumptions!G71,NORMINV(RAND(),Assumptions!D71,Assumptions!E71)))</f>
        <v>0.22319146382007751</v>
      </c>
      <c r="E275" s="77">
        <f ca="1">MAX(Assumptions!F72,MIN(Assumptions!G72,NORMINV(RAND(),Assumptions!D72,Assumptions!E72)))</f>
        <v>0.10087366204002859</v>
      </c>
      <c r="F275" s="77">
        <f ca="1">MAX(Assumptions!F73,MIN(Assumptions!G73,NORMINV(RAND(),Assumptions!D73,Assumptions!E73)))</f>
        <v>2.4172893169847123E-2</v>
      </c>
      <c r="G275" s="101">
        <f ca="1">MAX(Assumptions!F74,MIN(Assumptions!G74,NORMINV(RAND(),Assumptions!D74,Assumptions!E74)))</f>
        <v>17.037525149010236</v>
      </c>
      <c r="H275" s="77">
        <f ca="1">MAX(Assumptions!F75,MIN(Assumptions!G75,NORMINV(RAND(),Assumptions!D75,Assumptions!E75)))</f>
        <v>0.67646834870063477</v>
      </c>
      <c r="I275" s="97">
        <f ca="1">'Historical Financials'!F7*(1+C275)</f>
        <v>1188.158425481616</v>
      </c>
      <c r="J275" s="97">
        <f t="shared" ca="1" si="73"/>
        <v>1360.5632652688444</v>
      </c>
      <c r="K275" s="97">
        <f t="shared" ca="1" si="74"/>
        <v>1557.9844901984929</v>
      </c>
      <c r="L275" s="97">
        <f t="shared" ca="1" si="75"/>
        <v>1784.0520420191015</v>
      </c>
      <c r="M275" s="97">
        <f t="shared" ca="1" si="76"/>
        <v>2042.922576351848</v>
      </c>
      <c r="N275" s="54">
        <f>Assumptions!E59</f>
        <v>0.25</v>
      </c>
      <c r="O275" s="77">
        <f t="shared" ca="1" si="77"/>
        <v>0.24329786595501937</v>
      </c>
      <c r="P275" s="77">
        <f t="shared" ca="1" si="78"/>
        <v>0.23659573191003874</v>
      </c>
      <c r="Q275" s="77">
        <f t="shared" ca="1" si="79"/>
        <v>0.22989359786505814</v>
      </c>
      <c r="R275" s="77">
        <f t="shared" ca="1" si="80"/>
        <v>0.22319146382007751</v>
      </c>
      <c r="S275" s="97">
        <f t="shared" ca="1" si="81"/>
        <v>200.93789202007375</v>
      </c>
      <c r="T275" s="97">
        <f t="shared" ca="1" si="82"/>
        <v>223.92599970986339</v>
      </c>
      <c r="U275" s="97">
        <f t="shared" ca="1" si="83"/>
        <v>249.3546761721918</v>
      </c>
      <c r="V275" s="97">
        <f t="shared" ca="1" si="84"/>
        <v>277.44817801717164</v>
      </c>
      <c r="W275" s="97">
        <f t="shared" ca="1" si="85"/>
        <v>308.44445669656795</v>
      </c>
      <c r="X275" s="97">
        <f t="shared" ca="1" si="86"/>
        <v>933.85419812998578</v>
      </c>
      <c r="Y275" s="97">
        <f t="shared" ca="1" si="87"/>
        <v>4118.6086691229566</v>
      </c>
      <c r="Z275" s="97">
        <f t="shared" ca="1" si="88"/>
        <v>7768.4790399058093</v>
      </c>
      <c r="AA275" s="97">
        <f ca="1">Assumptions!D40*Y275+(1-Assumptions!D40)*Z275</f>
        <v>5761.0503359752402</v>
      </c>
      <c r="AB275" s="97">
        <f t="shared" ca="1" si="89"/>
        <v>3562.987200104888</v>
      </c>
      <c r="AC275" s="97">
        <f t="shared" ca="1" si="90"/>
        <v>4496.8413982348739</v>
      </c>
      <c r="AD275" s="97">
        <f ca="1">AC275+Assumptions!D47-Assumptions!D48-Assumptions!D49</f>
        <v>5637.3413982348739</v>
      </c>
      <c r="AE275" s="73">
        <f ca="1">AD275/Assumptions!D46</f>
        <v>121.23314834913707</v>
      </c>
      <c r="AF275" s="77">
        <f ca="1">AE275/Assumptions!D45-1</f>
        <v>0.20270980505096303</v>
      </c>
    </row>
    <row r="276" spans="2:32" x14ac:dyDescent="0.2">
      <c r="B276" s="130">
        <v>265</v>
      </c>
      <c r="C276" s="77">
        <f ca="1">MAX(Assumptions!F70,MIN(Assumptions!G70,NORMINV(RAND(),Assumptions!D70,Assumptions!E70)))</f>
        <v>0.16831196918723726</v>
      </c>
      <c r="D276" s="77">
        <f ca="1">MAX(Assumptions!F71,MIN(Assumptions!G71,NORMINV(RAND(),Assumptions!D71,Assumptions!E71)))</f>
        <v>0.32067398915016732</v>
      </c>
      <c r="E276" s="77">
        <f ca="1">MAX(Assumptions!F72,MIN(Assumptions!G72,NORMINV(RAND(),Assumptions!D72,Assumptions!E72)))</f>
        <v>0.11420490007613157</v>
      </c>
      <c r="F276" s="77">
        <f ca="1">MAX(Assumptions!F73,MIN(Assumptions!G73,NORMINV(RAND(),Assumptions!D73,Assumptions!E73)))</f>
        <v>2.9576920472993706E-2</v>
      </c>
      <c r="G276" s="101">
        <f ca="1">MAX(Assumptions!F74,MIN(Assumptions!G74,NORMINV(RAND(),Assumptions!D74,Assumptions!E74)))</f>
        <v>13.52513631935337</v>
      </c>
      <c r="H276" s="77">
        <f ca="1">MAX(Assumptions!F75,MIN(Assumptions!G75,NORMINV(RAND(),Assumptions!D75,Assumptions!E75)))</f>
        <v>0.67353322080032418</v>
      </c>
      <c r="I276" s="97">
        <f ca="1">'Historical Financials'!F7*(1+C276)</f>
        <v>1212.2404992286772</v>
      </c>
      <c r="J276" s="97">
        <f t="shared" ca="1" si="73"/>
        <v>1416.2750847823754</v>
      </c>
      <c r="K276" s="97">
        <f t="shared" ca="1" si="74"/>
        <v>1654.6511332129185</v>
      </c>
      <c r="L276" s="97">
        <f t="shared" ca="1" si="75"/>
        <v>1933.1487237618783</v>
      </c>
      <c r="M276" s="97">
        <f t="shared" ca="1" si="76"/>
        <v>2258.5207921900346</v>
      </c>
      <c r="N276" s="54">
        <f>Assumptions!E59</f>
        <v>0.25</v>
      </c>
      <c r="O276" s="77">
        <f t="shared" ca="1" si="77"/>
        <v>0.26766849728754183</v>
      </c>
      <c r="P276" s="77">
        <f t="shared" ca="1" si="78"/>
        <v>0.28533699457508366</v>
      </c>
      <c r="Q276" s="77">
        <f t="shared" ca="1" si="79"/>
        <v>0.30300549186262549</v>
      </c>
      <c r="R276" s="77">
        <f t="shared" ca="1" si="80"/>
        <v>0.32067398915016732</v>
      </c>
      <c r="S276" s="97">
        <f t="shared" ca="1" si="81"/>
        <v>204.12106195752096</v>
      </c>
      <c r="T276" s="97">
        <f t="shared" ca="1" si="82"/>
        <v>255.33120640193533</v>
      </c>
      <c r="U276" s="97">
        <f t="shared" ca="1" si="83"/>
        <v>317.99738232934516</v>
      </c>
      <c r="V276" s="97">
        <f t="shared" ca="1" si="84"/>
        <v>394.52523614320427</v>
      </c>
      <c r="W276" s="97">
        <f t="shared" ca="1" si="85"/>
        <v>487.80567542601455</v>
      </c>
      <c r="X276" s="97">
        <f t="shared" ca="1" si="86"/>
        <v>1158.8170649916276</v>
      </c>
      <c r="Y276" s="97">
        <f t="shared" ca="1" si="87"/>
        <v>5934.6030408569832</v>
      </c>
      <c r="Z276" s="97">
        <f t="shared" ca="1" si="88"/>
        <v>9795.5647230755203</v>
      </c>
      <c r="AA276" s="97">
        <f ca="1">Assumptions!D40*Y276+(1-Assumptions!D40)*Z276</f>
        <v>7672.0357978553247</v>
      </c>
      <c r="AB276" s="97">
        <f t="shared" ca="1" si="89"/>
        <v>4467.7133432798264</v>
      </c>
      <c r="AC276" s="97">
        <f t="shared" ca="1" si="90"/>
        <v>5626.5304082714538</v>
      </c>
      <c r="AD276" s="97">
        <f ca="1">AC276+Assumptions!D47-Assumptions!D48-Assumptions!D49</f>
        <v>6767.0304082714538</v>
      </c>
      <c r="AE276" s="73">
        <f ca="1">AD276/Assumptions!D46</f>
        <v>145.5275356617517</v>
      </c>
      <c r="AF276" s="77">
        <f ca="1">AE276/Assumptions!D45-1</f>
        <v>0.44372555219991772</v>
      </c>
    </row>
    <row r="277" spans="2:32" x14ac:dyDescent="0.2">
      <c r="B277" s="130">
        <v>266</v>
      </c>
      <c r="C277" s="77">
        <f ca="1">MAX(Assumptions!F70,MIN(Assumptions!G70,NORMINV(RAND(),Assumptions!D70,Assumptions!E70)))</f>
        <v>0.15401997537540937</v>
      </c>
      <c r="D277" s="77">
        <f ca="1">MAX(Assumptions!F71,MIN(Assumptions!G71,NORMINV(RAND(),Assumptions!D71,Assumptions!E71)))</f>
        <v>0.26237535685719854</v>
      </c>
      <c r="E277" s="77">
        <f ca="1">MAX(Assumptions!F72,MIN(Assumptions!G72,NORMINV(RAND(),Assumptions!D72,Assumptions!E72)))</f>
        <v>8.355046555863313E-2</v>
      </c>
      <c r="F277" s="77">
        <f ca="1">MAX(Assumptions!F73,MIN(Assumptions!G73,NORMINV(RAND(),Assumptions!D73,Assumptions!E73)))</f>
        <v>2.5882963060904832E-2</v>
      </c>
      <c r="G277" s="101">
        <f ca="1">MAX(Assumptions!F74,MIN(Assumptions!G74,NORMINV(RAND(),Assumptions!D74,Assumptions!E74)))</f>
        <v>15.606364777982243</v>
      </c>
      <c r="H277" s="77">
        <f ca="1">MAX(Assumptions!F75,MIN(Assumptions!G75,NORMINV(RAND(),Assumptions!D75,Assumptions!E75)))</f>
        <v>0.58020530021384842</v>
      </c>
      <c r="I277" s="97">
        <f ca="1">'Historical Financials'!F7*(1+C277)</f>
        <v>1197.4111264495248</v>
      </c>
      <c r="J277" s="97">
        <f t="shared" ca="1" si="73"/>
        <v>1381.8363586595219</v>
      </c>
      <c r="K277" s="97">
        <f t="shared" ca="1" si="74"/>
        <v>1594.666760593107</v>
      </c>
      <c r="L277" s="97">
        <f t="shared" ca="1" si="75"/>
        <v>1840.2772957916413</v>
      </c>
      <c r="M277" s="97">
        <f t="shared" ca="1" si="76"/>
        <v>2123.7167595733949</v>
      </c>
      <c r="N277" s="54">
        <f>Assumptions!E59</f>
        <v>0.25</v>
      </c>
      <c r="O277" s="77">
        <f t="shared" ca="1" si="77"/>
        <v>0.25309383921429962</v>
      </c>
      <c r="P277" s="77">
        <f t="shared" ca="1" si="78"/>
        <v>0.25618767842859924</v>
      </c>
      <c r="Q277" s="77">
        <f t="shared" ca="1" si="79"/>
        <v>0.25928151764289892</v>
      </c>
      <c r="R277" s="77">
        <f t="shared" ca="1" si="80"/>
        <v>0.26237535685719854</v>
      </c>
      <c r="S277" s="97">
        <f t="shared" ca="1" si="81"/>
        <v>173.68607052526224</v>
      </c>
      <c r="T277" s="97">
        <f t="shared" ca="1" si="82"/>
        <v>202.91767664409943</v>
      </c>
      <c r="U277" s="97">
        <f t="shared" ca="1" si="83"/>
        <v>237.03357776537567</v>
      </c>
      <c r="V277" s="97">
        <f t="shared" ca="1" si="84"/>
        <v>276.84489525372635</v>
      </c>
      <c r="W277" s="97">
        <f t="shared" ca="1" si="85"/>
        <v>323.29674226656215</v>
      </c>
      <c r="X277" s="97">
        <f t="shared" ca="1" si="86"/>
        <v>936.72999749090457</v>
      </c>
      <c r="Y277" s="97">
        <f t="shared" ca="1" si="87"/>
        <v>5751.3262329580457</v>
      </c>
      <c r="Z277" s="97">
        <f t="shared" ca="1" si="88"/>
        <v>8696.0372293835389</v>
      </c>
      <c r="AA277" s="97">
        <f ca="1">Assumptions!D40*Y277+(1-Assumptions!D40)*Z277</f>
        <v>7076.4461813495182</v>
      </c>
      <c r="AB277" s="97">
        <f t="shared" ca="1" si="89"/>
        <v>4737.7211175845259</v>
      </c>
      <c r="AC277" s="97">
        <f t="shared" ca="1" si="90"/>
        <v>5674.4511150754306</v>
      </c>
      <c r="AD277" s="97">
        <f ca="1">AC277+Assumptions!D47-Assumptions!D48-Assumptions!D49</f>
        <v>6814.9511150754306</v>
      </c>
      <c r="AE277" s="73">
        <f ca="1">AD277/Assumptions!D46</f>
        <v>146.55808849624583</v>
      </c>
      <c r="AF277" s="77">
        <f ca="1">AE277/Assumptions!D45-1</f>
        <v>0.45394929063735945</v>
      </c>
    </row>
    <row r="278" spans="2:32" x14ac:dyDescent="0.2">
      <c r="B278" s="130">
        <v>267</v>
      </c>
      <c r="C278" s="77">
        <f ca="1">MAX(Assumptions!F70,MIN(Assumptions!G70,NORMINV(RAND(),Assumptions!D70,Assumptions!E70)))</f>
        <v>0.19183896458648453</v>
      </c>
      <c r="D278" s="77">
        <f ca="1">MAX(Assumptions!F71,MIN(Assumptions!G71,NORMINV(RAND(),Assumptions!D71,Assumptions!E71)))</f>
        <v>0.31656768857441642</v>
      </c>
      <c r="E278" s="77">
        <f ca="1">MAX(Assumptions!F72,MIN(Assumptions!G72,NORMINV(RAND(),Assumptions!D72,Assumptions!E72)))</f>
        <v>9.5078756597360176E-2</v>
      </c>
      <c r="F278" s="77">
        <f ca="1">MAX(Assumptions!F73,MIN(Assumptions!G73,NORMINV(RAND(),Assumptions!D73,Assumptions!E73)))</f>
        <v>4.1697599375315482E-2</v>
      </c>
      <c r="G278" s="101">
        <f ca="1">MAX(Assumptions!F74,MIN(Assumptions!G74,NORMINV(RAND(),Assumptions!D74,Assumptions!E74)))</f>
        <v>16.178976236578769</v>
      </c>
      <c r="H278" s="77">
        <f ca="1">MAX(Assumptions!F75,MIN(Assumptions!G75,NORMINV(RAND(),Assumptions!D75,Assumptions!E75)))</f>
        <v>0.74407402961126656</v>
      </c>
      <c r="I278" s="97">
        <f ca="1">'Historical Financials'!F7*(1+C278)</f>
        <v>1236.6521096549363</v>
      </c>
      <c r="J278" s="97">
        <f t="shared" ca="1" si="73"/>
        <v>1473.8901699248313</v>
      </c>
      <c r="K278" s="97">
        <f t="shared" ca="1" si="74"/>
        <v>1756.6397340374087</v>
      </c>
      <c r="L278" s="97">
        <f t="shared" ca="1" si="75"/>
        <v>2093.6316817666229</v>
      </c>
      <c r="M278" s="97">
        <f t="shared" ca="1" si="76"/>
        <v>2495.2718158221924</v>
      </c>
      <c r="N278" s="54">
        <f>Assumptions!E59</f>
        <v>0.25</v>
      </c>
      <c r="O278" s="77">
        <f t="shared" ca="1" si="77"/>
        <v>0.2666419221436041</v>
      </c>
      <c r="P278" s="77">
        <f t="shared" ca="1" si="78"/>
        <v>0.28328384428720821</v>
      </c>
      <c r="Q278" s="77">
        <f t="shared" ca="1" si="79"/>
        <v>0.29992576643081231</v>
      </c>
      <c r="R278" s="77">
        <f t="shared" ca="1" si="80"/>
        <v>0.31656768857441642</v>
      </c>
      <c r="S278" s="97">
        <f t="shared" ca="1" si="81"/>
        <v>230.0401796145556</v>
      </c>
      <c r="T278" s="97">
        <f t="shared" ca="1" si="82"/>
        <v>292.4217692098083</v>
      </c>
      <c r="U278" s="97">
        <f t="shared" ca="1" si="83"/>
        <v>370.2718159050122</v>
      </c>
      <c r="V278" s="97">
        <f t="shared" ca="1" si="84"/>
        <v>467.22944627894276</v>
      </c>
      <c r="W278" s="97">
        <f t="shared" ca="1" si="85"/>
        <v>587.76076638869552</v>
      </c>
      <c r="X278" s="97">
        <f t="shared" ca="1" si="86"/>
        <v>1434.0002132166987</v>
      </c>
      <c r="Y278" s="97">
        <f t="shared" ca="1" si="87"/>
        <v>11469.758454416804</v>
      </c>
      <c r="Z278" s="97">
        <f t="shared" ca="1" si="88"/>
        <v>12780.136241502873</v>
      </c>
      <c r="AA278" s="97">
        <f ca="1">Assumptions!D40*Y278+(1-Assumptions!D40)*Z278</f>
        <v>12059.428458605535</v>
      </c>
      <c r="AB278" s="97">
        <f t="shared" ca="1" si="89"/>
        <v>7657.7283223550021</v>
      </c>
      <c r="AC278" s="97">
        <f t="shared" ca="1" si="90"/>
        <v>9091.7285355717013</v>
      </c>
      <c r="AD278" s="97">
        <f ca="1">AC278+Assumptions!D47-Assumptions!D48-Assumptions!D49</f>
        <v>10232.228535571701</v>
      </c>
      <c r="AE278" s="73">
        <f ca="1">AD278/Assumptions!D46</f>
        <v>220.04792549616562</v>
      </c>
      <c r="AF278" s="77">
        <f ca="1">AE278/Assumptions!D45-1</f>
        <v>1.1830151338905321</v>
      </c>
    </row>
    <row r="279" spans="2:32" x14ac:dyDescent="0.2">
      <c r="B279" s="130">
        <v>268</v>
      </c>
      <c r="C279" s="77">
        <f ca="1">MAX(Assumptions!F70,MIN(Assumptions!G70,NORMINV(RAND(),Assumptions!D70,Assumptions!E70)))</f>
        <v>0.18928406990688468</v>
      </c>
      <c r="D279" s="77">
        <f ca="1">MAX(Assumptions!F71,MIN(Assumptions!G71,NORMINV(RAND(),Assumptions!D71,Assumptions!E71)))</f>
        <v>0.28379638380389682</v>
      </c>
      <c r="E279" s="77">
        <f ca="1">MAX(Assumptions!F72,MIN(Assumptions!G72,NORMINV(RAND(),Assumptions!D72,Assumptions!E72)))</f>
        <v>9.7006695501004367E-2</v>
      </c>
      <c r="F279" s="77">
        <f ca="1">MAX(Assumptions!F73,MIN(Assumptions!G73,NORMINV(RAND(),Assumptions!D73,Assumptions!E73)))</f>
        <v>2.8483561842328482E-2</v>
      </c>
      <c r="G279" s="101">
        <f ca="1">MAX(Assumptions!F74,MIN(Assumptions!G74,NORMINV(RAND(),Assumptions!D74,Assumptions!E74)))</f>
        <v>14.187375581786343</v>
      </c>
      <c r="H279" s="77">
        <f ca="1">MAX(Assumptions!F75,MIN(Assumptions!G75,NORMINV(RAND(),Assumptions!D75,Assumptions!E75)))</f>
        <v>0.62174735531679637</v>
      </c>
      <c r="I279" s="97">
        <f ca="1">'Historical Financials'!F7*(1+C279)</f>
        <v>1234.0011509353835</v>
      </c>
      <c r="J279" s="97">
        <f t="shared" ca="1" si="73"/>
        <v>1467.5779110542128</v>
      </c>
      <c r="K279" s="97">
        <f t="shared" ca="1" si="74"/>
        <v>1745.3670309639983</v>
      </c>
      <c r="L279" s="97">
        <f t="shared" ca="1" si="75"/>
        <v>2075.7372060661596</v>
      </c>
      <c r="M279" s="97">
        <f t="shared" ca="1" si="76"/>
        <v>2468.6411924875083</v>
      </c>
      <c r="N279" s="54">
        <f>Assumptions!E59</f>
        <v>0.25</v>
      </c>
      <c r="O279" s="77">
        <f t="shared" ca="1" si="77"/>
        <v>0.25844909595097421</v>
      </c>
      <c r="P279" s="77">
        <f t="shared" ca="1" si="78"/>
        <v>0.26689819190194841</v>
      </c>
      <c r="Q279" s="77">
        <f t="shared" ca="1" si="79"/>
        <v>0.27534728785292262</v>
      </c>
      <c r="R279" s="77">
        <f t="shared" ca="1" si="80"/>
        <v>0.28379638380389682</v>
      </c>
      <c r="S279" s="97">
        <f t="shared" ca="1" si="81"/>
        <v>191.8092380129894</v>
      </c>
      <c r="T279" s="97">
        <f t="shared" ca="1" si="82"/>
        <v>235.82515600639312</v>
      </c>
      <c r="U279" s="97">
        <f t="shared" ca="1" si="83"/>
        <v>289.63186875366972</v>
      </c>
      <c r="V279" s="97">
        <f t="shared" ca="1" si="84"/>
        <v>355.35883669361266</v>
      </c>
      <c r="W279" s="97">
        <f t="shared" ca="1" si="85"/>
        <v>435.59087705254001</v>
      </c>
      <c r="X279" s="97">
        <f t="shared" ca="1" si="86"/>
        <v>1109.7532359276199</v>
      </c>
      <c r="Y279" s="97">
        <f t="shared" ca="1" si="87"/>
        <v>6537.9096491495329</v>
      </c>
      <c r="Z279" s="97">
        <f t="shared" ca="1" si="88"/>
        <v>9939.5539360119819</v>
      </c>
      <c r="AA279" s="97">
        <f ca="1">Assumptions!D40*Y279+(1-Assumptions!D40)*Z279</f>
        <v>8068.6495782376351</v>
      </c>
      <c r="AB279" s="97">
        <f t="shared" ca="1" si="89"/>
        <v>5078.7222586948246</v>
      </c>
      <c r="AC279" s="97">
        <f t="shared" ca="1" si="90"/>
        <v>6188.4754946224448</v>
      </c>
      <c r="AD279" s="97">
        <f ca="1">AC279+Assumptions!D47-Assumptions!D48-Assumptions!D49</f>
        <v>7328.9754946224448</v>
      </c>
      <c r="AE279" s="73">
        <f ca="1">AD279/Assumptions!D46</f>
        <v>157.61237622843967</v>
      </c>
      <c r="AF279" s="77">
        <f ca="1">AE279/Assumptions!D45-1</f>
        <v>0.56361484353610791</v>
      </c>
    </row>
    <row r="280" spans="2:32" x14ac:dyDescent="0.2">
      <c r="B280" s="130">
        <v>269</v>
      </c>
      <c r="C280" s="77">
        <f ca="1">MAX(Assumptions!F70,MIN(Assumptions!G70,NORMINV(RAND(),Assumptions!D70,Assumptions!E70)))</f>
        <v>0.11441062007589556</v>
      </c>
      <c r="D280" s="77">
        <f ca="1">MAX(Assumptions!F71,MIN(Assumptions!G71,NORMINV(RAND(),Assumptions!D71,Assumptions!E71)))</f>
        <v>0.24647585071409339</v>
      </c>
      <c r="E280" s="77">
        <f ca="1">MAX(Assumptions!F72,MIN(Assumptions!G72,NORMINV(RAND(),Assumptions!D72,Assumptions!E72)))</f>
        <v>7.4136909640309237E-2</v>
      </c>
      <c r="F280" s="77">
        <f ca="1">MAX(Assumptions!F73,MIN(Assumptions!G73,NORMINV(RAND(),Assumptions!D73,Assumptions!E73)))</f>
        <v>4.3996131480192886E-2</v>
      </c>
      <c r="G280" s="101">
        <f ca="1">MAX(Assumptions!F74,MIN(Assumptions!G74,NORMINV(RAND(),Assumptions!D74,Assumptions!E74)))</f>
        <v>19.380143699567085</v>
      </c>
      <c r="H280" s="77">
        <f ca="1">MAX(Assumptions!F75,MIN(Assumptions!G75,NORMINV(RAND(),Assumptions!D75,Assumptions!E75)))</f>
        <v>0.57228840436731365</v>
      </c>
      <c r="I280" s="97">
        <f ca="1">'Historical Financials'!F7*(1+C280)</f>
        <v>1156.3124593907492</v>
      </c>
      <c r="J280" s="97">
        <f t="shared" ca="1" si="73"/>
        <v>1288.6068848711286</v>
      </c>
      <c r="K280" s="97">
        <f t="shared" ca="1" si="74"/>
        <v>1436.0371976033027</v>
      </c>
      <c r="L280" s="97">
        <f t="shared" ca="1" si="75"/>
        <v>1600.335103833148</v>
      </c>
      <c r="M280" s="97">
        <f t="shared" ca="1" si="76"/>
        <v>1783.4304353919213</v>
      </c>
      <c r="N280" s="54">
        <f>Assumptions!E59</f>
        <v>0.25</v>
      </c>
      <c r="O280" s="77">
        <f t="shared" ca="1" si="77"/>
        <v>0.24911896267852335</v>
      </c>
      <c r="P280" s="77">
        <f t="shared" ca="1" si="78"/>
        <v>0.2482379253570467</v>
      </c>
      <c r="Q280" s="77">
        <f t="shared" ca="1" si="79"/>
        <v>0.24735688803557004</v>
      </c>
      <c r="R280" s="77">
        <f t="shared" ca="1" si="80"/>
        <v>0.24647585071409339</v>
      </c>
      <c r="S280" s="97">
        <f t="shared" ca="1" si="81"/>
        <v>165.43605308369399</v>
      </c>
      <c r="T280" s="97">
        <f t="shared" ca="1" si="82"/>
        <v>183.71396931758923</v>
      </c>
      <c r="U280" s="97">
        <f t="shared" ca="1" si="83"/>
        <v>204.00873782051173</v>
      </c>
      <c r="V280" s="97">
        <f t="shared" ca="1" si="84"/>
        <v>226.54260314497697</v>
      </c>
      <c r="W280" s="97">
        <f t="shared" ca="1" si="85"/>
        <v>251.56226394498961</v>
      </c>
      <c r="X280" s="97">
        <f t="shared" ca="1" si="86"/>
        <v>823.97619001601663</v>
      </c>
      <c r="Y280" s="97">
        <f t="shared" ca="1" si="87"/>
        <v>8713.4455849083661</v>
      </c>
      <c r="Z280" s="97">
        <f t="shared" ca="1" si="88"/>
        <v>8518.9788705087667</v>
      </c>
      <c r="AA280" s="97">
        <f ca="1">Assumptions!D40*Y280+(1-Assumptions!D40)*Z280</f>
        <v>8625.9355634285457</v>
      </c>
      <c r="AB280" s="97">
        <f t="shared" ca="1" si="89"/>
        <v>6032.648328273508</v>
      </c>
      <c r="AC280" s="97">
        <f t="shared" ca="1" si="90"/>
        <v>6856.6245182895245</v>
      </c>
      <c r="AD280" s="97">
        <f ca="1">AC280+Assumptions!D47-Assumptions!D48-Assumptions!D49</f>
        <v>7997.1245182895245</v>
      </c>
      <c r="AE280" s="73">
        <f ca="1">AD280/Assumptions!D46</f>
        <v>171.98117243633385</v>
      </c>
      <c r="AF280" s="77">
        <f ca="1">AE280/Assumptions!D45-1</f>
        <v>0.70616242496362958</v>
      </c>
    </row>
    <row r="281" spans="2:32" x14ac:dyDescent="0.2">
      <c r="B281" s="130">
        <v>270</v>
      </c>
      <c r="C281" s="77">
        <f ca="1">MAX(Assumptions!F70,MIN(Assumptions!G70,NORMINV(RAND(),Assumptions!D70,Assumptions!E70)))</f>
        <v>0.11819959666937094</v>
      </c>
      <c r="D281" s="77">
        <f ca="1">MAX(Assumptions!F71,MIN(Assumptions!G71,NORMINV(RAND(),Assumptions!D71,Assumptions!E71)))</f>
        <v>0.36098662418672783</v>
      </c>
      <c r="E281" s="77">
        <f ca="1">MAX(Assumptions!F72,MIN(Assumptions!G72,NORMINV(RAND(),Assumptions!D72,Assumptions!E72)))</f>
        <v>6.4717374363010866E-2</v>
      </c>
      <c r="F281" s="77">
        <f ca="1">MAX(Assumptions!F73,MIN(Assumptions!G73,NORMINV(RAND(),Assumptions!D73,Assumptions!E73)))</f>
        <v>3.9888691491331105E-2</v>
      </c>
      <c r="G281" s="101">
        <f ca="1">MAX(Assumptions!F74,MIN(Assumptions!G74,NORMINV(RAND(),Assumptions!D74,Assumptions!E74)))</f>
        <v>13.934117354499149</v>
      </c>
      <c r="H281" s="77">
        <f ca="1">MAX(Assumptions!F75,MIN(Assumptions!G75,NORMINV(RAND(),Assumptions!D75,Assumptions!E75)))</f>
        <v>0.59206544051179744</v>
      </c>
      <c r="I281" s="97">
        <f ca="1">'Historical Financials'!F7*(1+C281)</f>
        <v>1160.2439015041391</v>
      </c>
      <c r="J281" s="97">
        <f t="shared" ca="1" si="73"/>
        <v>1297.3842627000258</v>
      </c>
      <c r="K281" s="97">
        <f t="shared" ca="1" si="74"/>
        <v>1450.7345592763581</v>
      </c>
      <c r="L281" s="97">
        <f t="shared" ca="1" si="75"/>
        <v>1622.2107990571412</v>
      </c>
      <c r="M281" s="97">
        <f t="shared" ca="1" si="76"/>
        <v>1813.9554612183933</v>
      </c>
      <c r="N281" s="54">
        <f>Assumptions!E59</f>
        <v>0.25</v>
      </c>
      <c r="O281" s="77">
        <f t="shared" ca="1" si="77"/>
        <v>0.27774665604668197</v>
      </c>
      <c r="P281" s="77">
        <f t="shared" ca="1" si="78"/>
        <v>0.30549331209336394</v>
      </c>
      <c r="Q281" s="77">
        <f t="shared" ca="1" si="79"/>
        <v>0.33323996814004586</v>
      </c>
      <c r="R281" s="77">
        <f t="shared" ca="1" si="80"/>
        <v>0.36098662418672783</v>
      </c>
      <c r="S281" s="97">
        <f t="shared" ca="1" si="81"/>
        <v>171.73507916129367</v>
      </c>
      <c r="T281" s="97">
        <f t="shared" ca="1" si="82"/>
        <v>213.34731232391539</v>
      </c>
      <c r="U281" s="97">
        <f t="shared" ca="1" si="83"/>
        <v>262.39730820628171</v>
      </c>
      <c r="V281" s="97">
        <f t="shared" ca="1" si="84"/>
        <v>320.06197738674399</v>
      </c>
      <c r="W281" s="97">
        <f t="shared" ca="1" si="85"/>
        <v>387.69253709615725</v>
      </c>
      <c r="X281" s="97">
        <f t="shared" ca="1" si="86"/>
        <v>1099.2952698691593</v>
      </c>
      <c r="Y281" s="97">
        <f t="shared" ca="1" si="87"/>
        <v>16237.554250681927</v>
      </c>
      <c r="Z281" s="97">
        <f t="shared" ca="1" si="88"/>
        <v>9124.2503610607673</v>
      </c>
      <c r="AA281" s="97">
        <f ca="1">Assumptions!D40*Y281+(1-Assumptions!D40)*Z281</f>
        <v>13036.567500352407</v>
      </c>
      <c r="AB281" s="97">
        <f t="shared" ca="1" si="89"/>
        <v>9527.7763090493609</v>
      </c>
      <c r="AC281" s="97">
        <f t="shared" ca="1" si="90"/>
        <v>10627.07157891852</v>
      </c>
      <c r="AD281" s="97">
        <f ca="1">AC281+Assumptions!D47-Assumptions!D48-Assumptions!D49</f>
        <v>11767.57157891852</v>
      </c>
      <c r="AE281" s="73">
        <f ca="1">AD281/Assumptions!D46</f>
        <v>253.06605546061331</v>
      </c>
      <c r="AF281" s="77">
        <f ca="1">AE281/Assumptions!D45-1</f>
        <v>1.5105759470298938</v>
      </c>
    </row>
    <row r="282" spans="2:32" x14ac:dyDescent="0.2">
      <c r="B282" s="130">
        <v>271</v>
      </c>
      <c r="C282" s="77">
        <f ca="1">MAX(Assumptions!F70,MIN(Assumptions!G70,NORMINV(RAND(),Assumptions!D70,Assumptions!E70)))</f>
        <v>0.17147532187918568</v>
      </c>
      <c r="D282" s="77">
        <f ca="1">MAX(Assumptions!F71,MIN(Assumptions!G71,NORMINV(RAND(),Assumptions!D71,Assumptions!E71)))</f>
        <v>0.23523093404615006</v>
      </c>
      <c r="E282" s="77">
        <f ca="1">MAX(Assumptions!F72,MIN(Assumptions!G72,NORMINV(RAND(),Assumptions!D72,Assumptions!E72)))</f>
        <v>7.6056674298723925E-2</v>
      </c>
      <c r="F282" s="77">
        <f ca="1">MAX(Assumptions!F73,MIN(Assumptions!G73,NORMINV(RAND(),Assumptions!D73,Assumptions!E73)))</f>
        <v>2.6824094921087067E-2</v>
      </c>
      <c r="G282" s="101">
        <f ca="1">MAX(Assumptions!F74,MIN(Assumptions!G74,NORMINV(RAND(),Assumptions!D74,Assumptions!E74)))</f>
        <v>14.338331524897008</v>
      </c>
      <c r="H282" s="77">
        <f ca="1">MAX(Assumptions!F75,MIN(Assumptions!G75,NORMINV(RAND(),Assumptions!D75,Assumptions!E75)))</f>
        <v>0.53100489106971893</v>
      </c>
      <c r="I282" s="97">
        <f ca="1">'Historical Financials'!F7*(1+C282)</f>
        <v>1215.5227939818428</v>
      </c>
      <c r="J282" s="97">
        <f t="shared" ca="1" si="73"/>
        <v>1423.9549563313662</v>
      </c>
      <c r="K282" s="97">
        <f t="shared" ca="1" si="74"/>
        <v>1668.128090809749</v>
      </c>
      <c r="L282" s="97">
        <f t="shared" ca="1" si="75"/>
        <v>1954.1708921170621</v>
      </c>
      <c r="M282" s="97">
        <f t="shared" ca="1" si="76"/>
        <v>2289.2629748497707</v>
      </c>
      <c r="N282" s="54">
        <f>Assumptions!E59</f>
        <v>0.25</v>
      </c>
      <c r="O282" s="77">
        <f t="shared" ca="1" si="77"/>
        <v>0.24630773351153751</v>
      </c>
      <c r="P282" s="77">
        <f t="shared" ca="1" si="78"/>
        <v>0.24261546702307502</v>
      </c>
      <c r="Q282" s="77">
        <f t="shared" ca="1" si="79"/>
        <v>0.23892320053461255</v>
      </c>
      <c r="R282" s="77">
        <f t="shared" ca="1" si="80"/>
        <v>0.23523093404615006</v>
      </c>
      <c r="S282" s="97">
        <f t="shared" ca="1" si="81"/>
        <v>161.3621372027722</v>
      </c>
      <c r="T282" s="97">
        <f t="shared" ca="1" si="82"/>
        <v>186.23993906401139</v>
      </c>
      <c r="U282" s="97">
        <f t="shared" ca="1" si="83"/>
        <v>214.9049413358531</v>
      </c>
      <c r="V282" s="97">
        <f t="shared" ca="1" si="84"/>
        <v>247.92446527473953</v>
      </c>
      <c r="W282" s="97">
        <f t="shared" ca="1" si="85"/>
        <v>285.94903729676372</v>
      </c>
      <c r="X282" s="97">
        <f t="shared" ca="1" si="86"/>
        <v>866.40299294904332</v>
      </c>
      <c r="Y282" s="97">
        <f t="shared" ca="1" si="87"/>
        <v>5963.9239935736068</v>
      </c>
      <c r="Z282" s="97">
        <f t="shared" ca="1" si="88"/>
        <v>7721.2699260199815</v>
      </c>
      <c r="AA282" s="97">
        <f ca="1">Assumptions!D40*Y282+(1-Assumptions!D40)*Z282</f>
        <v>6754.7296631744757</v>
      </c>
      <c r="AB282" s="97">
        <f t="shared" ca="1" si="89"/>
        <v>4682.0090040467157</v>
      </c>
      <c r="AC282" s="97">
        <f t="shared" ca="1" si="90"/>
        <v>5548.4119969957592</v>
      </c>
      <c r="AD282" s="97">
        <f ca="1">AC282+Assumptions!D47-Assumptions!D48-Assumptions!D49</f>
        <v>6688.9119969957592</v>
      </c>
      <c r="AE282" s="73">
        <f ca="1">AD282/Assumptions!D46</f>
        <v>143.84756982786578</v>
      </c>
      <c r="AF282" s="77">
        <f ca="1">AE282/Assumptions!D45-1</f>
        <v>0.42705922448279554</v>
      </c>
    </row>
    <row r="283" spans="2:32" x14ac:dyDescent="0.2">
      <c r="B283" s="130">
        <v>272</v>
      </c>
      <c r="C283" s="77">
        <f ca="1">MAX(Assumptions!F70,MIN(Assumptions!G70,NORMINV(RAND(),Assumptions!D70,Assumptions!E70)))</f>
        <v>0.16066906161993308</v>
      </c>
      <c r="D283" s="77">
        <f ca="1">MAX(Assumptions!F71,MIN(Assumptions!G71,NORMINV(RAND(),Assumptions!D71,Assumptions!E71)))</f>
        <v>0.30898908410204123</v>
      </c>
      <c r="E283" s="77">
        <f ca="1">MAX(Assumptions!F72,MIN(Assumptions!G72,NORMINV(RAND(),Assumptions!D72,Assumptions!E72)))</f>
        <v>8.3249824300704156E-2</v>
      </c>
      <c r="F283" s="77">
        <f ca="1">MAX(Assumptions!F73,MIN(Assumptions!G73,NORMINV(RAND(),Assumptions!D73,Assumptions!E73)))</f>
        <v>3.0279215702504733E-2</v>
      </c>
      <c r="G283" s="101">
        <f ca="1">MAX(Assumptions!F74,MIN(Assumptions!G74,NORMINV(RAND(),Assumptions!D74,Assumptions!E74)))</f>
        <v>16.542691600211125</v>
      </c>
      <c r="H283" s="77">
        <f ca="1">MAX(Assumptions!F75,MIN(Assumptions!G75,NORMINV(RAND(),Assumptions!D75,Assumptions!E75)))</f>
        <v>0.57446731238150262</v>
      </c>
      <c r="I283" s="97">
        <f ca="1">'Historical Financials'!F7*(1+C283)</f>
        <v>1204.3102183368426</v>
      </c>
      <c r="J283" s="97">
        <f t="shared" ca="1" si="73"/>
        <v>1397.8056110163197</v>
      </c>
      <c r="K283" s="97">
        <f t="shared" ca="1" si="74"/>
        <v>1622.3897268653891</v>
      </c>
      <c r="L283" s="97">
        <f t="shared" ca="1" si="75"/>
        <v>1883.0575618626708</v>
      </c>
      <c r="M283" s="97">
        <f t="shared" ca="1" si="76"/>
        <v>2185.6066533034655</v>
      </c>
      <c r="N283" s="54">
        <f>Assumptions!E59</f>
        <v>0.25</v>
      </c>
      <c r="O283" s="77">
        <f t="shared" ca="1" si="77"/>
        <v>0.26474727102551032</v>
      </c>
      <c r="P283" s="77">
        <f t="shared" ca="1" si="78"/>
        <v>0.27949454205102064</v>
      </c>
      <c r="Q283" s="77">
        <f t="shared" ca="1" si="79"/>
        <v>0.29424181307653091</v>
      </c>
      <c r="R283" s="77">
        <f t="shared" ca="1" si="80"/>
        <v>0.30898908410204123</v>
      </c>
      <c r="S283" s="97">
        <f t="shared" ca="1" si="81"/>
        <v>172.95921360038665</v>
      </c>
      <c r="T283" s="97">
        <f t="shared" ca="1" si="82"/>
        <v>212.59037287968044</v>
      </c>
      <c r="U283" s="97">
        <f t="shared" ca="1" si="83"/>
        <v>260.49167069245073</v>
      </c>
      <c r="V283" s="97">
        <f t="shared" ca="1" si="84"/>
        <v>318.29755739575893</v>
      </c>
      <c r="W283" s="97">
        <f t="shared" ca="1" si="85"/>
        <v>387.95420467407217</v>
      </c>
      <c r="X283" s="97">
        <f t="shared" ca="1" si="86"/>
        <v>1037.0295719459464</v>
      </c>
      <c r="Y283" s="97">
        <f t="shared" ca="1" si="87"/>
        <v>7545.7157147648613</v>
      </c>
      <c r="Z283" s="97">
        <f t="shared" ca="1" si="88"/>
        <v>11171.752725708278</v>
      </c>
      <c r="AA283" s="97">
        <f ca="1">Assumptions!D40*Y283+(1-Assumptions!D40)*Z283</f>
        <v>9177.4323696893989</v>
      </c>
      <c r="AB283" s="97">
        <f t="shared" ca="1" si="89"/>
        <v>6152.8744939435737</v>
      </c>
      <c r="AC283" s="97">
        <f t="shared" ca="1" si="90"/>
        <v>7189.9040658895201</v>
      </c>
      <c r="AD283" s="97">
        <f ca="1">AC283+Assumptions!D47-Assumptions!D48-Assumptions!D49</f>
        <v>8330.404065889521</v>
      </c>
      <c r="AE283" s="73">
        <f ca="1">AD283/Assumptions!D46</f>
        <v>179.14847453525852</v>
      </c>
      <c r="AF283" s="77">
        <f ca="1">AE283/Assumptions!D45-1</f>
        <v>0.77726661245296147</v>
      </c>
    </row>
    <row r="284" spans="2:32" x14ac:dyDescent="0.2">
      <c r="B284" s="130">
        <v>273</v>
      </c>
      <c r="C284" s="77">
        <f ca="1">MAX(Assumptions!F70,MIN(Assumptions!G70,NORMINV(RAND(),Assumptions!D70,Assumptions!E70)))</f>
        <v>0.13753035108959266</v>
      </c>
      <c r="D284" s="77">
        <f ca="1">MAX(Assumptions!F71,MIN(Assumptions!G71,NORMINV(RAND(),Assumptions!D71,Assumptions!E71)))</f>
        <v>0.23745021198620456</v>
      </c>
      <c r="E284" s="77">
        <f ca="1">MAX(Assumptions!F72,MIN(Assumptions!G72,NORMINV(RAND(),Assumptions!D72,Assumptions!E72)))</f>
        <v>9.2133107513814455E-2</v>
      </c>
      <c r="F284" s="77">
        <f ca="1">MAX(Assumptions!F73,MIN(Assumptions!G73,NORMINV(RAND(),Assumptions!D73,Assumptions!E73)))</f>
        <v>3.3618563566047796E-2</v>
      </c>
      <c r="G284" s="101">
        <f ca="1">MAX(Assumptions!F74,MIN(Assumptions!G74,NORMINV(RAND(),Assumptions!D74,Assumptions!E74)))</f>
        <v>9.9901442501584796</v>
      </c>
      <c r="H284" s="77">
        <f ca="1">MAX(Assumptions!F75,MIN(Assumptions!G75,NORMINV(RAND(),Assumptions!D75,Assumptions!E75)))</f>
        <v>0.63266994514429709</v>
      </c>
      <c r="I284" s="97">
        <f ca="1">'Historical Financials'!F7*(1+C284)</f>
        <v>1180.3014922905613</v>
      </c>
      <c r="J284" s="97">
        <f t="shared" ca="1" si="73"/>
        <v>1342.6287709168523</v>
      </c>
      <c r="K284" s="97">
        <f t="shared" ca="1" si="74"/>
        <v>1527.2809771640352</v>
      </c>
      <c r="L284" s="97">
        <f t="shared" ca="1" si="75"/>
        <v>1737.3284661658611</v>
      </c>
      <c r="M284" s="97">
        <f t="shared" ca="1" si="76"/>
        <v>1976.2638600755954</v>
      </c>
      <c r="N284" s="54">
        <f>Assumptions!E59</f>
        <v>0.25</v>
      </c>
      <c r="O284" s="77">
        <f t="shared" ca="1" si="77"/>
        <v>0.24686255299655113</v>
      </c>
      <c r="P284" s="77">
        <f t="shared" ca="1" si="78"/>
        <v>0.24372510599310226</v>
      </c>
      <c r="Q284" s="77">
        <f t="shared" ca="1" si="79"/>
        <v>0.24058765898965342</v>
      </c>
      <c r="R284" s="77">
        <f t="shared" ca="1" si="80"/>
        <v>0.23745021198620456</v>
      </c>
      <c r="S284" s="97">
        <f t="shared" ca="1" si="81"/>
        <v>186.68532009530037</v>
      </c>
      <c r="T284" s="97">
        <f t="shared" ca="1" si="82"/>
        <v>209.69514199643996</v>
      </c>
      <c r="U284" s="97">
        <f t="shared" ca="1" si="83"/>
        <v>235.50298398341002</v>
      </c>
      <c r="V284" s="97">
        <f t="shared" ca="1" si="84"/>
        <v>264.44324990659504</v>
      </c>
      <c r="W284" s="97">
        <f t="shared" ca="1" si="85"/>
        <v>296.88940155063898</v>
      </c>
      <c r="X284" s="97">
        <f t="shared" ca="1" si="86"/>
        <v>904.49153242187799</v>
      </c>
      <c r="Y284" s="97">
        <f t="shared" ca="1" si="87"/>
        <v>5244.3439880978076</v>
      </c>
      <c r="Z284" s="97">
        <f t="shared" ca="1" si="88"/>
        <v>4688.0177738767734</v>
      </c>
      <c r="AA284" s="97">
        <f ca="1">Assumptions!D40*Y284+(1-Assumptions!D40)*Z284</f>
        <v>4993.9971916983422</v>
      </c>
      <c r="AB284" s="97">
        <f t="shared" ca="1" si="89"/>
        <v>3214.1817442941665</v>
      </c>
      <c r="AC284" s="97">
        <f t="shared" ca="1" si="90"/>
        <v>4118.6732767160447</v>
      </c>
      <c r="AD284" s="97">
        <f ca="1">AC284+Assumptions!D47-Assumptions!D48-Assumptions!D49</f>
        <v>5259.1732767160447</v>
      </c>
      <c r="AE284" s="73">
        <f ca="1">AD284/Assumptions!D46</f>
        <v>113.1005005745386</v>
      </c>
      <c r="AF284" s="77">
        <f ca="1">AE284/Assumptions!D45-1</f>
        <v>0.12202877554105762</v>
      </c>
    </row>
    <row r="285" spans="2:32" x14ac:dyDescent="0.2">
      <c r="B285" s="130">
        <v>274</v>
      </c>
      <c r="C285" s="77">
        <f ca="1">MAX(Assumptions!F70,MIN(Assumptions!G70,NORMINV(RAND(),Assumptions!D70,Assumptions!E70)))</f>
        <v>0.14294946031397113</v>
      </c>
      <c r="D285" s="77">
        <f ca="1">MAX(Assumptions!F71,MIN(Assumptions!G71,NORMINV(RAND(),Assumptions!D71,Assumptions!E71)))</f>
        <v>0.36855035026283822</v>
      </c>
      <c r="E285" s="77">
        <f ca="1">MAX(Assumptions!F72,MIN(Assumptions!G72,NORMINV(RAND(),Assumptions!D72,Assumptions!E72)))</f>
        <v>9.7311378633608892E-2</v>
      </c>
      <c r="F285" s="77">
        <f ca="1">MAX(Assumptions!F73,MIN(Assumptions!G73,NORMINV(RAND(),Assumptions!D73,Assumptions!E73)))</f>
        <v>2.8711004602958459E-2</v>
      </c>
      <c r="G285" s="101">
        <f ca="1">MAX(Assumptions!F74,MIN(Assumptions!G74,NORMINV(RAND(),Assumptions!D74,Assumptions!E74)))</f>
        <v>16.21054966177217</v>
      </c>
      <c r="H285" s="77">
        <f ca="1">MAX(Assumptions!F75,MIN(Assumptions!G75,NORMINV(RAND(),Assumptions!D75,Assumptions!E75)))</f>
        <v>0.6566325260284025</v>
      </c>
      <c r="I285" s="97">
        <f ca="1">'Historical Financials'!F7*(1+C285)</f>
        <v>1185.9243600217765</v>
      </c>
      <c r="J285" s="97">
        <f t="shared" ca="1" si="73"/>
        <v>1355.4516072600811</v>
      </c>
      <c r="K285" s="97">
        <f t="shared" ca="1" si="74"/>
        <v>1549.2126829996146</v>
      </c>
      <c r="L285" s="97">
        <f t="shared" ca="1" si="75"/>
        <v>1770.6717999459688</v>
      </c>
      <c r="M285" s="97">
        <f t="shared" ca="1" si="76"/>
        <v>2023.788378141413</v>
      </c>
      <c r="N285" s="54">
        <f>Assumptions!E59</f>
        <v>0.25</v>
      </c>
      <c r="O285" s="77">
        <f t="shared" ca="1" si="77"/>
        <v>0.27963758756570956</v>
      </c>
      <c r="P285" s="77">
        <f t="shared" ca="1" si="78"/>
        <v>0.30927517513141911</v>
      </c>
      <c r="Q285" s="77">
        <f t="shared" ca="1" si="79"/>
        <v>0.33891276269712867</v>
      </c>
      <c r="R285" s="77">
        <f t="shared" ca="1" si="80"/>
        <v>0.36855035026283822</v>
      </c>
      <c r="S285" s="97">
        <f t="shared" ca="1" si="81"/>
        <v>194.67912704992892</v>
      </c>
      <c r="T285" s="97">
        <f t="shared" ca="1" si="82"/>
        <v>248.88685233143511</v>
      </c>
      <c r="U285" s="97">
        <f t="shared" ca="1" si="83"/>
        <v>314.61432775459474</v>
      </c>
      <c r="V285" s="97">
        <f t="shared" ca="1" si="84"/>
        <v>394.0473270755129</v>
      </c>
      <c r="W285" s="97">
        <f t="shared" ca="1" si="85"/>
        <v>489.76113351833385</v>
      </c>
      <c r="X285" s="97">
        <f t="shared" ca="1" si="86"/>
        <v>1201.8657198049336</v>
      </c>
      <c r="Y285" s="97">
        <f t="shared" ca="1" si="87"/>
        <v>7344.3137125174044</v>
      </c>
      <c r="Z285" s="97">
        <f t="shared" ca="1" si="88"/>
        <v>12090.928887310965</v>
      </c>
      <c r="AA285" s="97">
        <f ca="1">Assumptions!D40*Y285+(1-Assumptions!D40)*Z285</f>
        <v>9480.2905411745069</v>
      </c>
      <c r="AB285" s="97">
        <f t="shared" ca="1" si="89"/>
        <v>5958.9842009569129</v>
      </c>
      <c r="AC285" s="97">
        <f t="shared" ca="1" si="90"/>
        <v>7160.8499207618461</v>
      </c>
      <c r="AD285" s="97">
        <f ca="1">AC285+Assumptions!D47-Assumptions!D48-Assumptions!D49</f>
        <v>8301.3499207618461</v>
      </c>
      <c r="AE285" s="73">
        <f ca="1">AD285/Assumptions!D46</f>
        <v>178.52365420993218</v>
      </c>
      <c r="AF285" s="77">
        <f ca="1">AE285/Assumptions!D45-1</f>
        <v>0.77106799811440663</v>
      </c>
    </row>
    <row r="286" spans="2:32" x14ac:dyDescent="0.2">
      <c r="B286" s="130">
        <v>275</v>
      </c>
      <c r="C286" s="77">
        <f ca="1">MAX(Assumptions!F70,MIN(Assumptions!G70,NORMINV(RAND(),Assumptions!D70,Assumptions!E70)))</f>
        <v>9.5996381468746103E-2</v>
      </c>
      <c r="D286" s="77">
        <f ca="1">MAX(Assumptions!F71,MIN(Assumptions!G71,NORMINV(RAND(),Assumptions!D71,Assumptions!E71)))</f>
        <v>0.22876056279276238</v>
      </c>
      <c r="E286" s="77">
        <f ca="1">MAX(Assumptions!F72,MIN(Assumptions!G72,NORMINV(RAND(),Assumptions!D72,Assumptions!E72)))</f>
        <v>8.508962242031759E-2</v>
      </c>
      <c r="F286" s="77">
        <f ca="1">MAX(Assumptions!F73,MIN(Assumptions!G73,NORMINV(RAND(),Assumptions!D73,Assumptions!E73)))</f>
        <v>4.2494269658534645E-2</v>
      </c>
      <c r="G286" s="101">
        <f ca="1">MAX(Assumptions!F74,MIN(Assumptions!G74,NORMINV(RAND(),Assumptions!D74,Assumptions!E74)))</f>
        <v>17.255085875311423</v>
      </c>
      <c r="H286" s="77">
        <f ca="1">MAX(Assumptions!F75,MIN(Assumptions!G75,NORMINV(RAND(),Assumptions!D75,Assumptions!E75)))</f>
        <v>0.61834165058598201</v>
      </c>
      <c r="I286" s="97">
        <f ca="1">'Historical Financials'!F7*(1+C286)</f>
        <v>1137.2058454119708</v>
      </c>
      <c r="J286" s="97">
        <f t="shared" ca="1" si="73"/>
        <v>1246.3734915566263</v>
      </c>
      <c r="K286" s="97">
        <f t="shared" ca="1" si="74"/>
        <v>1366.0208367046291</v>
      </c>
      <c r="L286" s="97">
        <f t="shared" ca="1" si="75"/>
        <v>1497.1538940391824</v>
      </c>
      <c r="M286" s="97">
        <f t="shared" ca="1" si="76"/>
        <v>1640.8752503687865</v>
      </c>
      <c r="N286" s="54">
        <f>Assumptions!E59</f>
        <v>0.25</v>
      </c>
      <c r="O286" s="77">
        <f t="shared" ca="1" si="77"/>
        <v>0.24469014069819059</v>
      </c>
      <c r="P286" s="77">
        <f t="shared" ca="1" si="78"/>
        <v>0.23938028139638118</v>
      </c>
      <c r="Q286" s="77">
        <f t="shared" ca="1" si="79"/>
        <v>0.2340704220945718</v>
      </c>
      <c r="R286" s="77">
        <f t="shared" ca="1" si="80"/>
        <v>0.22876056279276238</v>
      </c>
      <c r="S286" s="97">
        <f t="shared" ca="1" si="81"/>
        <v>175.79543487701628</v>
      </c>
      <c r="T286" s="97">
        <f t="shared" ca="1" si="82"/>
        <v>188.57893348876553</v>
      </c>
      <c r="U286" s="97">
        <f t="shared" ca="1" si="83"/>
        <v>202.19676272414856</v>
      </c>
      <c r="V286" s="97">
        <f t="shared" ca="1" si="84"/>
        <v>216.69130418286494</v>
      </c>
      <c r="W286" s="97">
        <f t="shared" ca="1" si="85"/>
        <v>232.10538781365764</v>
      </c>
      <c r="X286" s="97">
        <f t="shared" ca="1" si="86"/>
        <v>791.03934474045025</v>
      </c>
      <c r="Y286" s="97">
        <f t="shared" ca="1" si="87"/>
        <v>5680.6323005665299</v>
      </c>
      <c r="Z286" s="97">
        <f t="shared" ca="1" si="88"/>
        <v>6476.9992366707284</v>
      </c>
      <c r="AA286" s="97">
        <f ca="1">Assumptions!D40*Y286+(1-Assumptions!D40)*Z286</f>
        <v>6038.9974218134194</v>
      </c>
      <c r="AB286" s="97">
        <f t="shared" ca="1" si="89"/>
        <v>4014.5492875613509</v>
      </c>
      <c r="AC286" s="97">
        <f t="shared" ca="1" si="90"/>
        <v>4805.5886323018012</v>
      </c>
      <c r="AD286" s="97">
        <f ca="1">AC286+Assumptions!D47-Assumptions!D48-Assumptions!D49</f>
        <v>5946.0886323018012</v>
      </c>
      <c r="AE286" s="73">
        <f ca="1">AD286/Assumptions!D46</f>
        <v>127.87287381294196</v>
      </c>
      <c r="AF286" s="77">
        <f ca="1">AE286/Assumptions!D45-1</f>
        <v>0.26858009735061472</v>
      </c>
    </row>
    <row r="287" spans="2:32" x14ac:dyDescent="0.2">
      <c r="B287" s="130">
        <v>276</v>
      </c>
      <c r="C287" s="77">
        <f ca="1">MAX(Assumptions!F70,MIN(Assumptions!G70,NORMINV(RAND(),Assumptions!D70,Assumptions!E70)))</f>
        <v>0.11182990802644746</v>
      </c>
      <c r="D287" s="77">
        <f ca="1">MAX(Assumptions!F71,MIN(Assumptions!G71,NORMINV(RAND(),Assumptions!D71,Assumptions!E71)))</f>
        <v>0.28155791923940743</v>
      </c>
      <c r="E287" s="77">
        <f ca="1">MAX(Assumptions!F72,MIN(Assumptions!G72,NORMINV(RAND(),Assumptions!D72,Assumptions!E72)))</f>
        <v>9.8841075538037448E-2</v>
      </c>
      <c r="F287" s="77">
        <f ca="1">MAX(Assumptions!F73,MIN(Assumptions!G73,NORMINV(RAND(),Assumptions!D73,Assumptions!E73)))</f>
        <v>3.3125408455482119E-2</v>
      </c>
      <c r="G287" s="101">
        <f ca="1">MAX(Assumptions!F74,MIN(Assumptions!G74,NORMINV(RAND(),Assumptions!D74,Assumptions!E74)))</f>
        <v>20.680234499039639</v>
      </c>
      <c r="H287" s="77">
        <f ca="1">MAX(Assumptions!F75,MIN(Assumptions!G75,NORMINV(RAND(),Assumptions!D75,Assumptions!E75)))</f>
        <v>0.57673671530378789</v>
      </c>
      <c r="I287" s="97">
        <f ca="1">'Historical Financials'!F7*(1+C287)</f>
        <v>1153.6347125682419</v>
      </c>
      <c r="J287" s="97">
        <f t="shared" ca="1" si="73"/>
        <v>1282.6455763708657</v>
      </c>
      <c r="K287" s="97">
        <f t="shared" ca="1" si="74"/>
        <v>1426.0837132069494</v>
      </c>
      <c r="L287" s="97">
        <f t="shared" ca="1" si="75"/>
        <v>1585.5625236928972</v>
      </c>
      <c r="M287" s="97">
        <f t="shared" ca="1" si="76"/>
        <v>1762.8758348876561</v>
      </c>
      <c r="N287" s="54">
        <f>Assumptions!E59</f>
        <v>0.25</v>
      </c>
      <c r="O287" s="77">
        <f t="shared" ca="1" si="77"/>
        <v>0.25788947980985188</v>
      </c>
      <c r="P287" s="77">
        <f t="shared" ca="1" si="78"/>
        <v>0.26577895961970371</v>
      </c>
      <c r="Q287" s="77">
        <f t="shared" ca="1" si="79"/>
        <v>0.27366843942955554</v>
      </c>
      <c r="R287" s="77">
        <f t="shared" ca="1" si="80"/>
        <v>0.28155791923940743</v>
      </c>
      <c r="S287" s="97">
        <f t="shared" ca="1" si="81"/>
        <v>166.33587369675934</v>
      </c>
      <c r="T287" s="97">
        <f t="shared" ca="1" si="82"/>
        <v>190.77343234902352</v>
      </c>
      <c r="U287" s="97">
        <f t="shared" ca="1" si="83"/>
        <v>218.59650635920775</v>
      </c>
      <c r="V287" s="97">
        <f t="shared" ca="1" si="84"/>
        <v>250.2566851124628</v>
      </c>
      <c r="W287" s="97">
        <f t="shared" ca="1" si="85"/>
        <v>286.26422138033013</v>
      </c>
      <c r="X287" s="97">
        <f t="shared" ca="1" si="86"/>
        <v>824.4634315261485</v>
      </c>
      <c r="Y287" s="97">
        <f t="shared" ca="1" si="87"/>
        <v>4500.4007989177389</v>
      </c>
      <c r="Z287" s="97">
        <f t="shared" ca="1" si="88"/>
        <v>10264.668556278652</v>
      </c>
      <c r="AA287" s="97">
        <f ca="1">Assumptions!D40*Y287+(1-Assumptions!D40)*Z287</f>
        <v>7094.3212897301491</v>
      </c>
      <c r="AB287" s="97">
        <f t="shared" ca="1" si="89"/>
        <v>4428.2937952910597</v>
      </c>
      <c r="AC287" s="97">
        <f t="shared" ca="1" si="90"/>
        <v>5252.757226817208</v>
      </c>
      <c r="AD287" s="97">
        <f ca="1">AC287+Assumptions!D47-Assumptions!D48-Assumptions!D49</f>
        <v>6393.257226817208</v>
      </c>
      <c r="AE287" s="73">
        <f ca="1">AD287/Assumptions!D46</f>
        <v>137.48940272725179</v>
      </c>
      <c r="AF287" s="77">
        <f ca="1">AE287/Assumptions!D45-1</f>
        <v>0.36398216991321219</v>
      </c>
    </row>
    <row r="288" spans="2:32" x14ac:dyDescent="0.2">
      <c r="B288" s="130">
        <v>277</v>
      </c>
      <c r="C288" s="77">
        <f ca="1">MAX(Assumptions!F70,MIN(Assumptions!G70,NORMINV(RAND(),Assumptions!D70,Assumptions!E70)))</f>
        <v>0.19481464467731371</v>
      </c>
      <c r="D288" s="77">
        <f ca="1">MAX(Assumptions!F71,MIN(Assumptions!G71,NORMINV(RAND(),Assumptions!D71,Assumptions!E71)))</f>
        <v>0.28401939236762436</v>
      </c>
      <c r="E288" s="77">
        <f ca="1">MAX(Assumptions!F72,MIN(Assumptions!G72,NORMINV(RAND(),Assumptions!D72,Assumptions!E72)))</f>
        <v>7.5416103211416036E-2</v>
      </c>
      <c r="F288" s="77">
        <f ca="1">MAX(Assumptions!F73,MIN(Assumptions!G73,NORMINV(RAND(),Assumptions!D73,Assumptions!E73)))</f>
        <v>4.0373654036402813E-2</v>
      </c>
      <c r="G288" s="101">
        <f ca="1">MAX(Assumptions!F74,MIN(Assumptions!G74,NORMINV(RAND(),Assumptions!D74,Assumptions!E74)))</f>
        <v>12.83592366550894</v>
      </c>
      <c r="H288" s="77">
        <f ca="1">MAX(Assumptions!F75,MIN(Assumptions!G75,NORMINV(RAND(),Assumptions!D75,Assumptions!E75)))</f>
        <v>0.52961099015210944</v>
      </c>
      <c r="I288" s="97">
        <f ca="1">'Historical Financials'!F7*(1+C288)</f>
        <v>1239.7396753171806</v>
      </c>
      <c r="J288" s="97">
        <f t="shared" ca="1" si="73"/>
        <v>1481.2591196564656</v>
      </c>
      <c r="K288" s="97">
        <f t="shared" ca="1" si="74"/>
        <v>1769.8300887273706</v>
      </c>
      <c r="L288" s="97">
        <f t="shared" ca="1" si="75"/>
        <v>2114.6189086020122</v>
      </c>
      <c r="M288" s="97">
        <f t="shared" ca="1" si="76"/>
        <v>2526.5776399092424</v>
      </c>
      <c r="N288" s="54">
        <f>Assumptions!E59</f>
        <v>0.25</v>
      </c>
      <c r="O288" s="77">
        <f t="shared" ca="1" si="77"/>
        <v>0.2585048480919061</v>
      </c>
      <c r="P288" s="77">
        <f t="shared" ca="1" si="78"/>
        <v>0.26700969618381221</v>
      </c>
      <c r="Q288" s="77">
        <f t="shared" ca="1" si="79"/>
        <v>0.27551454427571825</v>
      </c>
      <c r="R288" s="77">
        <f t="shared" ca="1" si="80"/>
        <v>0.28401939236762436</v>
      </c>
      <c r="S288" s="97">
        <f t="shared" ca="1" si="81"/>
        <v>164.14493924389669</v>
      </c>
      <c r="T288" s="97">
        <f t="shared" ca="1" si="82"/>
        <v>202.79475497005313</v>
      </c>
      <c r="U288" s="97">
        <f t="shared" ca="1" si="83"/>
        <v>250.27391978095935</v>
      </c>
      <c r="V288" s="97">
        <f t="shared" ca="1" si="84"/>
        <v>308.55574005524267</v>
      </c>
      <c r="W288" s="97">
        <f t="shared" ca="1" si="85"/>
        <v>380.04728209229097</v>
      </c>
      <c r="X288" s="97">
        <f t="shared" ca="1" si="86"/>
        <v>1024.1126974121501</v>
      </c>
      <c r="Y288" s="97">
        <f t="shared" ca="1" si="87"/>
        <v>11283.206193786571</v>
      </c>
      <c r="Z288" s="97">
        <f t="shared" ca="1" si="88"/>
        <v>9211.0209057778557</v>
      </c>
      <c r="AA288" s="97">
        <f ca="1">Assumptions!D40*Y288+(1-Assumptions!D40)*Z288</f>
        <v>10350.722814182649</v>
      </c>
      <c r="AB288" s="97">
        <f t="shared" ca="1" si="89"/>
        <v>7195.947765132214</v>
      </c>
      <c r="AC288" s="97">
        <f t="shared" ca="1" si="90"/>
        <v>8220.0604625443648</v>
      </c>
      <c r="AD288" s="97">
        <f ca="1">AC288+Assumptions!D47-Assumptions!D48-Assumptions!D49</f>
        <v>9360.5604625443648</v>
      </c>
      <c r="AE288" s="73">
        <f ca="1">AD288/Assumptions!D46</f>
        <v>201.30237553858848</v>
      </c>
      <c r="AF288" s="77">
        <f ca="1">AE288/Assumptions!D45-1</f>
        <v>0.99704737637488572</v>
      </c>
    </row>
    <row r="289" spans="2:32" x14ac:dyDescent="0.2">
      <c r="B289" s="130">
        <v>278</v>
      </c>
      <c r="C289" s="77">
        <f ca="1">MAX(Assumptions!F70,MIN(Assumptions!G70,NORMINV(RAND(),Assumptions!D70,Assumptions!E70)))</f>
        <v>0.11328686022889542</v>
      </c>
      <c r="D289" s="77">
        <f ca="1">MAX(Assumptions!F71,MIN(Assumptions!G71,NORMINV(RAND(),Assumptions!D71,Assumptions!E71)))</f>
        <v>0.25770617100565302</v>
      </c>
      <c r="E289" s="77">
        <f ca="1">MAX(Assumptions!F72,MIN(Assumptions!G72,NORMINV(RAND(),Assumptions!D72,Assumptions!E72)))</f>
        <v>6.4072758616265046E-2</v>
      </c>
      <c r="F289" s="77">
        <f ca="1">MAX(Assumptions!F73,MIN(Assumptions!G73,NORMINV(RAND(),Assumptions!D73,Assumptions!E73)))</f>
        <v>2.8856633248590269E-2</v>
      </c>
      <c r="G289" s="101">
        <f ca="1">MAX(Assumptions!F74,MIN(Assumptions!G74,NORMINV(RAND(),Assumptions!D74,Assumptions!E74)))</f>
        <v>10.825833866303105</v>
      </c>
      <c r="H289" s="77">
        <f ca="1">MAX(Assumptions!F75,MIN(Assumptions!G75,NORMINV(RAND(),Assumptions!D75,Assumptions!E75)))</f>
        <v>0.53897498481455786</v>
      </c>
      <c r="I289" s="97">
        <f ca="1">'Historical Financials'!F7*(1+C289)</f>
        <v>1155.1464461735018</v>
      </c>
      <c r="J289" s="97">
        <f t="shared" ca="1" si="73"/>
        <v>1286.0093601650647</v>
      </c>
      <c r="K289" s="97">
        <f t="shared" ca="1" si="74"/>
        <v>1431.6973228031356</v>
      </c>
      <c r="L289" s="97">
        <f t="shared" ca="1" si="75"/>
        <v>1593.8898173016182</v>
      </c>
      <c r="M289" s="97">
        <f t="shared" ca="1" si="76"/>
        <v>1774.4565902545264</v>
      </c>
      <c r="N289" s="54">
        <f>Assumptions!E59</f>
        <v>0.25</v>
      </c>
      <c r="O289" s="77">
        <f t="shared" ca="1" si="77"/>
        <v>0.25192654275141324</v>
      </c>
      <c r="P289" s="77">
        <f t="shared" ca="1" si="78"/>
        <v>0.25385308550282648</v>
      </c>
      <c r="Q289" s="77">
        <f t="shared" ca="1" si="79"/>
        <v>0.25577962825423978</v>
      </c>
      <c r="R289" s="77">
        <f t="shared" ca="1" si="80"/>
        <v>0.25770617100565302</v>
      </c>
      <c r="S289" s="97">
        <f t="shared" ca="1" si="81"/>
        <v>155.6487595712384</v>
      </c>
      <c r="T289" s="97">
        <f t="shared" ca="1" si="82"/>
        <v>174.61705739913299</v>
      </c>
      <c r="U289" s="97">
        <f t="shared" ca="1" si="83"/>
        <v>195.88549044436337</v>
      </c>
      <c r="V289" s="97">
        <f t="shared" ca="1" si="84"/>
        <v>219.73177142227669</v>
      </c>
      <c r="W289" s="97">
        <f t="shared" ca="1" si="85"/>
        <v>246.46701571677588</v>
      </c>
      <c r="X289" s="97">
        <f t="shared" ca="1" si="86"/>
        <v>815.1609567198301</v>
      </c>
      <c r="Y289" s="97">
        <f t="shared" ca="1" si="87"/>
        <v>7200.6565557593167</v>
      </c>
      <c r="Z289" s="97">
        <f t="shared" ca="1" si="88"/>
        <v>4950.5283934306681</v>
      </c>
      <c r="AA289" s="97">
        <f ca="1">Assumptions!D40*Y289+(1-Assumptions!D40)*Z289</f>
        <v>6188.0988827114252</v>
      </c>
      <c r="AB289" s="97">
        <f t="shared" ca="1" si="89"/>
        <v>4536.2880098187898</v>
      </c>
      <c r="AC289" s="97">
        <f t="shared" ca="1" si="90"/>
        <v>5351.44896653862</v>
      </c>
      <c r="AD289" s="97">
        <f ca="1">AC289+Assumptions!D47-Assumptions!D48-Assumptions!D49</f>
        <v>6491.94896653862</v>
      </c>
      <c r="AE289" s="73">
        <f ca="1">AD289/Assumptions!D46</f>
        <v>139.61180573201332</v>
      </c>
      <c r="AF289" s="77">
        <f ca="1">AE289/Assumptions!D45-1</f>
        <v>0.38503775527791007</v>
      </c>
    </row>
    <row r="290" spans="2:32" x14ac:dyDescent="0.2">
      <c r="B290" s="130">
        <v>279</v>
      </c>
      <c r="C290" s="77">
        <f ca="1">MAX(Assumptions!F70,MIN(Assumptions!G70,NORMINV(RAND(),Assumptions!D70,Assumptions!E70)))</f>
        <v>0.14977515842980887</v>
      </c>
      <c r="D290" s="77">
        <f ca="1">MAX(Assumptions!F71,MIN(Assumptions!G71,NORMINV(RAND(),Assumptions!D71,Assumptions!E71)))</f>
        <v>0.29749623801850233</v>
      </c>
      <c r="E290" s="77">
        <f ca="1">MAX(Assumptions!F72,MIN(Assumptions!G72,NORMINV(RAND(),Assumptions!D72,Assumptions!E72)))</f>
        <v>9.0401379425557579E-2</v>
      </c>
      <c r="F290" s="77">
        <f ca="1">MAX(Assumptions!F73,MIN(Assumptions!G73,NORMINV(RAND(),Assumptions!D73,Assumptions!E73)))</f>
        <v>3.4027990985674141E-2</v>
      </c>
      <c r="G290" s="101">
        <f ca="1">MAX(Assumptions!F74,MIN(Assumptions!G74,NORMINV(RAND(),Assumptions!D74,Assumptions!E74)))</f>
        <v>18.90972433202025</v>
      </c>
      <c r="H290" s="77">
        <f ca="1">MAX(Assumptions!F75,MIN(Assumptions!G75,NORMINV(RAND(),Assumptions!D75,Assumptions!E75)))</f>
        <v>0.55887594893692949</v>
      </c>
      <c r="I290" s="97">
        <f ca="1">'Historical Financials'!F7*(1+C290)</f>
        <v>1193.0067043867696</v>
      </c>
      <c r="J290" s="97">
        <f t="shared" ca="1" si="73"/>
        <v>1371.6894725441221</v>
      </c>
      <c r="K290" s="97">
        <f t="shared" ca="1" si="74"/>
        <v>1577.1344806109189</v>
      </c>
      <c r="L290" s="97">
        <f t="shared" ca="1" si="75"/>
        <v>1813.3500473095335</v>
      </c>
      <c r="M290" s="97">
        <f t="shared" ca="1" si="76"/>
        <v>2084.9448379340201</v>
      </c>
      <c r="N290" s="54">
        <f>Assumptions!E59</f>
        <v>0.25</v>
      </c>
      <c r="O290" s="77">
        <f t="shared" ca="1" si="77"/>
        <v>0.26187405950462561</v>
      </c>
      <c r="P290" s="77">
        <f t="shared" ca="1" si="78"/>
        <v>0.27374811900925117</v>
      </c>
      <c r="Q290" s="77">
        <f t="shared" ca="1" si="79"/>
        <v>0.28562217851387672</v>
      </c>
      <c r="R290" s="77">
        <f t="shared" ca="1" si="80"/>
        <v>0.29749623801850233</v>
      </c>
      <c r="S290" s="97">
        <f t="shared" ca="1" si="81"/>
        <v>166.68568850056869</v>
      </c>
      <c r="T290" s="97">
        <f t="shared" ca="1" si="82"/>
        <v>200.75376845139357</v>
      </c>
      <c r="U290" s="97">
        <f t="shared" ca="1" si="83"/>
        <v>241.28775949001971</v>
      </c>
      <c r="V290" s="97">
        <f t="shared" ca="1" si="84"/>
        <v>289.46029178659882</v>
      </c>
      <c r="W290" s="97">
        <f t="shared" ca="1" si="85"/>
        <v>346.65021006563978</v>
      </c>
      <c r="X290" s="97">
        <f t="shared" ca="1" si="86"/>
        <v>937.46885269741733</v>
      </c>
      <c r="Y290" s="97">
        <f t="shared" ca="1" si="87"/>
        <v>6358.4260270461155</v>
      </c>
      <c r="Z290" s="97">
        <f t="shared" ca="1" si="88"/>
        <v>11729.00699063347</v>
      </c>
      <c r="AA290" s="97">
        <f ca="1">Assumptions!D40*Y290+(1-Assumptions!D40)*Z290</f>
        <v>8775.1874606604251</v>
      </c>
      <c r="AB290" s="97">
        <f t="shared" ca="1" si="89"/>
        <v>5692.7805383807254</v>
      </c>
      <c r="AC290" s="97">
        <f t="shared" ca="1" si="90"/>
        <v>6630.2493910781432</v>
      </c>
      <c r="AD290" s="97">
        <f ca="1">AC290+Assumptions!D47-Assumptions!D48-Assumptions!D49</f>
        <v>7770.7493910781432</v>
      </c>
      <c r="AE290" s="73">
        <f ca="1">AD290/Assumptions!D46</f>
        <v>167.11289013071274</v>
      </c>
      <c r="AF290" s="77">
        <f ca="1">AE290/Assumptions!D45-1</f>
        <v>0.65786597351897558</v>
      </c>
    </row>
    <row r="291" spans="2:32" x14ac:dyDescent="0.2">
      <c r="B291" s="130">
        <v>280</v>
      </c>
      <c r="C291" s="77">
        <f ca="1">MAX(Assumptions!F70,MIN(Assumptions!G70,NORMINV(RAND(),Assumptions!D70,Assumptions!E70)))</f>
        <v>0.18574591301488325</v>
      </c>
      <c r="D291" s="77">
        <f ca="1">MAX(Assumptions!F71,MIN(Assumptions!G71,NORMINV(RAND(),Assumptions!D71,Assumptions!E71)))</f>
        <v>0.31828665055991223</v>
      </c>
      <c r="E291" s="77">
        <f ca="1">MAX(Assumptions!F72,MIN(Assumptions!G72,NORMINV(RAND(),Assumptions!D72,Assumptions!E72)))</f>
        <v>8.8745681493856574E-2</v>
      </c>
      <c r="F291" s="77">
        <f ca="1">MAX(Assumptions!F73,MIN(Assumptions!G73,NORMINV(RAND(),Assumptions!D73,Assumptions!E73)))</f>
        <v>3.7704065329229285E-2</v>
      </c>
      <c r="G291" s="101">
        <f ca="1">MAX(Assumptions!F74,MIN(Assumptions!G74,NORMINV(RAND(),Assumptions!D74,Assumptions!E74)))</f>
        <v>20.630304835532087</v>
      </c>
      <c r="H291" s="77">
        <f ca="1">MAX(Assumptions!F75,MIN(Assumptions!G75,NORMINV(RAND(),Assumptions!D75,Assumptions!E75)))</f>
        <v>0.54910084975663664</v>
      </c>
      <c r="I291" s="97">
        <f ca="1">'Historical Financials'!F7*(1+C291)</f>
        <v>1230.3299593442428</v>
      </c>
      <c r="J291" s="97">
        <f t="shared" ca="1" si="73"/>
        <v>1458.8587209522034</v>
      </c>
      <c r="K291" s="97">
        <f t="shared" ca="1" si="74"/>
        <v>1729.8357660351953</v>
      </c>
      <c r="L291" s="97">
        <f t="shared" ca="1" si="75"/>
        <v>2051.1456897632029</v>
      </c>
      <c r="M291" s="97">
        <f t="shared" ca="1" si="76"/>
        <v>2432.1376186348116</v>
      </c>
      <c r="N291" s="54">
        <f>Assumptions!E59</f>
        <v>0.25</v>
      </c>
      <c r="O291" s="77">
        <f t="shared" ca="1" si="77"/>
        <v>0.26707166263997806</v>
      </c>
      <c r="P291" s="77">
        <f t="shared" ca="1" si="78"/>
        <v>0.28414332527995612</v>
      </c>
      <c r="Q291" s="77">
        <f t="shared" ca="1" si="79"/>
        <v>0.30121498791993417</v>
      </c>
      <c r="R291" s="77">
        <f t="shared" ca="1" si="80"/>
        <v>0.31828665055991223</v>
      </c>
      <c r="S291" s="97">
        <f t="shared" ca="1" si="81"/>
        <v>168.89380653924297</v>
      </c>
      <c r="T291" s="97">
        <f t="shared" ca="1" si="82"/>
        <v>213.94057652913119</v>
      </c>
      <c r="U291" s="97">
        <f t="shared" ca="1" si="83"/>
        <v>269.89475622759329</v>
      </c>
      <c r="V291" s="97">
        <f t="shared" ca="1" si="84"/>
        <v>339.25417605857081</v>
      </c>
      <c r="W291" s="97">
        <f t="shared" ca="1" si="85"/>
        <v>425.06826755312119</v>
      </c>
      <c r="X291" s="97">
        <f t="shared" ca="1" si="86"/>
        <v>1064.0469604760806</v>
      </c>
      <c r="Y291" s="97">
        <f t="shared" ca="1" si="87"/>
        <v>8641.8711323645894</v>
      </c>
      <c r="Z291" s="97">
        <f t="shared" ca="1" si="88"/>
        <v>15970.268374960595</v>
      </c>
      <c r="AA291" s="97">
        <f ca="1">Assumptions!D40*Y291+(1-Assumptions!D40)*Z291</f>
        <v>11939.64989153279</v>
      </c>
      <c r="AB291" s="97">
        <f t="shared" ca="1" si="89"/>
        <v>7804.7566264988063</v>
      </c>
      <c r="AC291" s="97">
        <f t="shared" ca="1" si="90"/>
        <v>8868.8035869748874</v>
      </c>
      <c r="AD291" s="97">
        <f ca="1">AC291+Assumptions!D47-Assumptions!D48-Assumptions!D49</f>
        <v>10009.303586974887</v>
      </c>
      <c r="AE291" s="73">
        <f ca="1">AD291/Assumptions!D46</f>
        <v>215.25384058010511</v>
      </c>
      <c r="AF291" s="77">
        <f ca="1">AE291/Assumptions!D45-1</f>
        <v>1.1354547676597728</v>
      </c>
    </row>
    <row r="292" spans="2:32" x14ac:dyDescent="0.2">
      <c r="B292" s="130">
        <v>281</v>
      </c>
      <c r="C292" s="77">
        <f ca="1">MAX(Assumptions!F70,MIN(Assumptions!G70,NORMINV(RAND(),Assumptions!D70,Assumptions!E70)))</f>
        <v>0.14223768409322587</v>
      </c>
      <c r="D292" s="77">
        <f ca="1">MAX(Assumptions!F71,MIN(Assumptions!G71,NORMINV(RAND(),Assumptions!D71,Assumptions!E71)))</f>
        <v>0.29315263307368</v>
      </c>
      <c r="E292" s="77">
        <f ca="1">MAX(Assumptions!F72,MIN(Assumptions!G72,NORMINV(RAND(),Assumptions!D72,Assumptions!E72)))</f>
        <v>8.9772769366481237E-2</v>
      </c>
      <c r="F292" s="77">
        <f ca="1">MAX(Assumptions!F73,MIN(Assumptions!G73,NORMINV(RAND(),Assumptions!D73,Assumptions!E73)))</f>
        <v>3.897439900482963E-2</v>
      </c>
      <c r="G292" s="101">
        <f ca="1">MAX(Assumptions!F74,MIN(Assumptions!G74,NORMINV(RAND(),Assumptions!D74,Assumptions!E74)))</f>
        <v>14.142777865977189</v>
      </c>
      <c r="H292" s="77">
        <f ca="1">MAX(Assumptions!F75,MIN(Assumptions!G75,NORMINV(RAND(),Assumptions!D75,Assumptions!E75)))</f>
        <v>0.56029671179768303</v>
      </c>
      <c r="I292" s="97">
        <f ca="1">'Historical Financials'!F7*(1+C292)</f>
        <v>1185.1858210151311</v>
      </c>
      <c r="J292" s="97">
        <f t="shared" ca="1" si="73"/>
        <v>1353.7639074164517</v>
      </c>
      <c r="K292" s="97">
        <f t="shared" ca="1" si="74"/>
        <v>1546.320150416364</v>
      </c>
      <c r="L292" s="97">
        <f t="shared" ca="1" si="75"/>
        <v>1766.265147478276</v>
      </c>
      <c r="M292" s="97">
        <f t="shared" ca="1" si="76"/>
        <v>2017.4946115501659</v>
      </c>
      <c r="N292" s="54">
        <f>Assumptions!E59</f>
        <v>0.25</v>
      </c>
      <c r="O292" s="77">
        <f t="shared" ca="1" si="77"/>
        <v>0.26078815826842</v>
      </c>
      <c r="P292" s="77">
        <f t="shared" ca="1" si="78"/>
        <v>0.27157631653684</v>
      </c>
      <c r="Q292" s="77">
        <f t="shared" ca="1" si="79"/>
        <v>0.28236447480526</v>
      </c>
      <c r="R292" s="77">
        <f t="shared" ca="1" si="80"/>
        <v>0.29315263307368</v>
      </c>
      <c r="S292" s="97">
        <f t="shared" ca="1" si="81"/>
        <v>166.01392959600381</v>
      </c>
      <c r="T292" s="97">
        <f t="shared" ca="1" si="82"/>
        <v>197.8102866349183</v>
      </c>
      <c r="U292" s="97">
        <f t="shared" ca="1" si="83"/>
        <v>235.29320347517569</v>
      </c>
      <c r="V292" s="97">
        <f t="shared" ca="1" si="84"/>
        <v>279.43707644367521</v>
      </c>
      <c r="W292" s="97">
        <f t="shared" ca="1" si="85"/>
        <v>331.37844565231524</v>
      </c>
      <c r="X292" s="97">
        <f t="shared" ca="1" si="86"/>
        <v>914.4270318513793</v>
      </c>
      <c r="Y292" s="97">
        <f t="shared" ca="1" si="87"/>
        <v>6777.6528846027886</v>
      </c>
      <c r="Z292" s="97">
        <f t="shared" ca="1" si="88"/>
        <v>8364.5176702835488</v>
      </c>
      <c r="AA292" s="97">
        <f ca="1">Assumptions!D40*Y292+(1-Assumptions!D40)*Z292</f>
        <v>7491.742038159131</v>
      </c>
      <c r="AB292" s="97">
        <f t="shared" ca="1" si="89"/>
        <v>4874.1967525343471</v>
      </c>
      <c r="AC292" s="97">
        <f t="shared" ca="1" si="90"/>
        <v>5788.6237843857261</v>
      </c>
      <c r="AD292" s="97">
        <f ca="1">AC292+Assumptions!D47-Assumptions!D48-Assumptions!D49</f>
        <v>6929.1237843857261</v>
      </c>
      <c r="AE292" s="73">
        <f ca="1">AD292/Assumptions!D46</f>
        <v>149.01341471797261</v>
      </c>
      <c r="AF292" s="77">
        <f ca="1">AE292/Assumptions!D45-1</f>
        <v>0.47830768569417281</v>
      </c>
    </row>
    <row r="293" spans="2:32" x14ac:dyDescent="0.2">
      <c r="B293" s="130">
        <v>282</v>
      </c>
      <c r="C293" s="77">
        <f ca="1">MAX(Assumptions!F70,MIN(Assumptions!G70,NORMINV(RAND(),Assumptions!D70,Assumptions!E70)))</f>
        <v>0.14997285510231076</v>
      </c>
      <c r="D293" s="77">
        <f ca="1">MAX(Assumptions!F71,MIN(Assumptions!G71,NORMINV(RAND(),Assumptions!D71,Assumptions!E71)))</f>
        <v>0.30937885937744969</v>
      </c>
      <c r="E293" s="77">
        <f ca="1">MAX(Assumptions!F72,MIN(Assumptions!G72,NORMINV(RAND(),Assumptions!D72,Assumptions!E72)))</f>
        <v>9.1103234227001173E-2</v>
      </c>
      <c r="F293" s="77">
        <f ca="1">MAX(Assumptions!F73,MIN(Assumptions!G73,NORMINV(RAND(),Assumptions!D73,Assumptions!E73)))</f>
        <v>2.5115678191471744E-2</v>
      </c>
      <c r="G293" s="101">
        <f ca="1">MAX(Assumptions!F74,MIN(Assumptions!G74,NORMINV(RAND(),Assumptions!D74,Assumptions!E74)))</f>
        <v>15.286836924677578</v>
      </c>
      <c r="H293" s="77">
        <f ca="1">MAX(Assumptions!F75,MIN(Assumptions!G75,NORMINV(RAND(),Assumptions!D75,Assumptions!E75)))</f>
        <v>0.55637065639143668</v>
      </c>
      <c r="I293" s="97">
        <f ca="1">'Historical Financials'!F7*(1+C293)</f>
        <v>1193.2118344541575</v>
      </c>
      <c r="J293" s="97">
        <f t="shared" ca="1" si="73"/>
        <v>1372.1612200091133</v>
      </c>
      <c r="K293" s="97">
        <f t="shared" ca="1" si="74"/>
        <v>1577.9481558345499</v>
      </c>
      <c r="L293" s="97">
        <f t="shared" ca="1" si="75"/>
        <v>1814.5975459684832</v>
      </c>
      <c r="M293" s="97">
        <f t="shared" ca="1" si="76"/>
        <v>2086.7379207990234</v>
      </c>
      <c r="N293" s="54">
        <f>Assumptions!E59</f>
        <v>0.25</v>
      </c>
      <c r="O293" s="77">
        <f t="shared" ca="1" si="77"/>
        <v>0.26484471484436245</v>
      </c>
      <c r="P293" s="77">
        <f t="shared" ca="1" si="78"/>
        <v>0.27968942968872484</v>
      </c>
      <c r="Q293" s="77">
        <f t="shared" ca="1" si="79"/>
        <v>0.29453414453308724</v>
      </c>
      <c r="R293" s="77">
        <f t="shared" ca="1" si="80"/>
        <v>0.30937885937744969</v>
      </c>
      <c r="S293" s="97">
        <f t="shared" ca="1" si="81"/>
        <v>165.96701288732248</v>
      </c>
      <c r="T293" s="97">
        <f t="shared" ca="1" si="82"/>
        <v>202.190463859179</v>
      </c>
      <c r="U293" s="97">
        <f t="shared" ca="1" si="83"/>
        <v>245.54607719386988</v>
      </c>
      <c r="V293" s="97">
        <f t="shared" ca="1" si="84"/>
        <v>297.35838170761349</v>
      </c>
      <c r="W293" s="97">
        <f t="shared" ca="1" si="85"/>
        <v>359.18877737522155</v>
      </c>
      <c r="X293" s="97">
        <f t="shared" ca="1" si="86"/>
        <v>953.05281788570869</v>
      </c>
      <c r="Y293" s="97">
        <f t="shared" ca="1" si="87"/>
        <v>5579.9921870043472</v>
      </c>
      <c r="Z293" s="97">
        <f t="shared" ca="1" si="88"/>
        <v>9869.0687616821688</v>
      </c>
      <c r="AA293" s="97">
        <f ca="1">Assumptions!D40*Y293+(1-Assumptions!D40)*Z293</f>
        <v>7510.076645609367</v>
      </c>
      <c r="AB293" s="97">
        <f t="shared" ca="1" si="89"/>
        <v>4856.4078650615102</v>
      </c>
      <c r="AC293" s="97">
        <f t="shared" ca="1" si="90"/>
        <v>5809.4606829472186</v>
      </c>
      <c r="AD293" s="97">
        <f ca="1">AC293+Assumptions!D47-Assumptions!D48-Assumptions!D49</f>
        <v>6949.9606829472186</v>
      </c>
      <c r="AE293" s="73">
        <f ca="1">AD293/Assumptions!D46</f>
        <v>149.46152006338104</v>
      </c>
      <c r="AF293" s="77">
        <f ca="1">AE293/Assumptions!D45-1</f>
        <v>0.48275317523195493</v>
      </c>
    </row>
    <row r="294" spans="2:32" x14ac:dyDescent="0.2">
      <c r="B294" s="130">
        <v>283</v>
      </c>
      <c r="C294" s="77">
        <f ca="1">MAX(Assumptions!F70,MIN(Assumptions!G70,NORMINV(RAND(),Assumptions!D70,Assumptions!E70)))</f>
        <v>0.15520653700967968</v>
      </c>
      <c r="D294" s="77">
        <f ca="1">MAX(Assumptions!F71,MIN(Assumptions!G71,NORMINV(RAND(),Assumptions!D71,Assumptions!E71)))</f>
        <v>0.35734417148536057</v>
      </c>
      <c r="E294" s="77">
        <f ca="1">MAX(Assumptions!F72,MIN(Assumptions!G72,NORMINV(RAND(),Assumptions!D72,Assumptions!E72)))</f>
        <v>6.57027334172674E-2</v>
      </c>
      <c r="F294" s="77">
        <f ca="1">MAX(Assumptions!F73,MIN(Assumptions!G73,NORMINV(RAND(),Assumptions!D73,Assumptions!E73)))</f>
        <v>2.6621737215029979E-2</v>
      </c>
      <c r="G294" s="101">
        <f ca="1">MAX(Assumptions!F74,MIN(Assumptions!G74,NORMINV(RAND(),Assumptions!D74,Assumptions!E74)))</f>
        <v>15.924383315232408</v>
      </c>
      <c r="H294" s="77">
        <f ca="1">MAX(Assumptions!F75,MIN(Assumptions!G75,NORMINV(RAND(),Assumptions!D75,Assumptions!E75)))</f>
        <v>0.55629445627030738</v>
      </c>
      <c r="I294" s="97">
        <f ca="1">'Historical Financials'!F7*(1+C294)</f>
        <v>1198.6423028012434</v>
      </c>
      <c r="J294" s="97">
        <f t="shared" ca="1" si="73"/>
        <v>1384.6794237323322</v>
      </c>
      <c r="K294" s="97">
        <f t="shared" ca="1" si="74"/>
        <v>1599.5907219583862</v>
      </c>
      <c r="L294" s="97">
        <f t="shared" ca="1" si="75"/>
        <v>1847.8576585463607</v>
      </c>
      <c r="M294" s="97">
        <f t="shared" ca="1" si="76"/>
        <v>2134.657246616156</v>
      </c>
      <c r="N294" s="54">
        <f>Assumptions!E59</f>
        <v>0.25</v>
      </c>
      <c r="O294" s="77">
        <f t="shared" ca="1" si="77"/>
        <v>0.27683604287134012</v>
      </c>
      <c r="P294" s="77">
        <f t="shared" ca="1" si="78"/>
        <v>0.30367208574268029</v>
      </c>
      <c r="Q294" s="77">
        <f t="shared" ca="1" si="79"/>
        <v>0.33050812861402046</v>
      </c>
      <c r="R294" s="77">
        <f t="shared" ca="1" si="80"/>
        <v>0.35734417148536057</v>
      </c>
      <c r="S294" s="97">
        <f t="shared" ca="1" si="81"/>
        <v>166.6995170248517</v>
      </c>
      <c r="T294" s="97">
        <f t="shared" ca="1" si="82"/>
        <v>213.24389348353196</v>
      </c>
      <c r="U294" s="97">
        <f t="shared" ca="1" si="83"/>
        <v>270.22061672742666</v>
      </c>
      <c r="V294" s="97">
        <f t="shared" ca="1" si="84"/>
        <v>339.74681288921931</v>
      </c>
      <c r="W294" s="97">
        <f t="shared" ca="1" si="85"/>
        <v>424.34548620962357</v>
      </c>
      <c r="X294" s="97">
        <f t="shared" ca="1" si="86"/>
        <v>1139.5413658179941</v>
      </c>
      <c r="Y294" s="97">
        <f t="shared" ca="1" si="87"/>
        <v>11147.164672504929</v>
      </c>
      <c r="Z294" s="97">
        <f t="shared" ca="1" si="88"/>
        <v>12147.236242108489</v>
      </c>
      <c r="AA294" s="97">
        <f ca="1">Assumptions!D40*Y294+(1-Assumptions!D40)*Z294</f>
        <v>11597.196878826529</v>
      </c>
      <c r="AB294" s="97">
        <f t="shared" ca="1" si="89"/>
        <v>8436.7004886698724</v>
      </c>
      <c r="AC294" s="97">
        <f t="shared" ca="1" si="90"/>
        <v>9576.2418544878674</v>
      </c>
      <c r="AD294" s="97">
        <f ca="1">AC294+Assumptions!D47-Assumptions!D48-Assumptions!D49</f>
        <v>10716.741854487867</v>
      </c>
      <c r="AE294" s="73">
        <f ca="1">AD294/Assumptions!D46</f>
        <v>230.46756676317995</v>
      </c>
      <c r="AF294" s="77">
        <f ca="1">AE294/Assumptions!D45-1</f>
        <v>1.286384590904563</v>
      </c>
    </row>
    <row r="295" spans="2:32" x14ac:dyDescent="0.2">
      <c r="B295" s="130">
        <v>284</v>
      </c>
      <c r="C295" s="77">
        <f ca="1">MAX(Assumptions!F70,MIN(Assumptions!G70,NORMINV(RAND(),Assumptions!D70,Assumptions!E70)))</f>
        <v>9.9754171674988137E-2</v>
      </c>
      <c r="D295" s="77">
        <f ca="1">MAX(Assumptions!F71,MIN(Assumptions!G71,NORMINV(RAND(),Assumptions!D71,Assumptions!E71)))</f>
        <v>0.30896167089734844</v>
      </c>
      <c r="E295" s="77">
        <f ca="1">MAX(Assumptions!F72,MIN(Assumptions!G72,NORMINV(RAND(),Assumptions!D72,Assumptions!E72)))</f>
        <v>9.4082112257809145E-2</v>
      </c>
      <c r="F295" s="77">
        <f ca="1">MAX(Assumptions!F73,MIN(Assumptions!G73,NORMINV(RAND(),Assumptions!D73,Assumptions!E73)))</f>
        <v>3.7645690490429991E-2</v>
      </c>
      <c r="G295" s="101">
        <f ca="1">MAX(Assumptions!F74,MIN(Assumptions!G74,NORMINV(RAND(),Assumptions!D74,Assumptions!E74)))</f>
        <v>14.115925843255249</v>
      </c>
      <c r="H295" s="77">
        <f ca="1">MAX(Assumptions!F75,MIN(Assumptions!G75,NORMINV(RAND(),Assumptions!D75,Assumptions!E75)))</f>
        <v>0.71249489891841455</v>
      </c>
      <c r="I295" s="97">
        <f ca="1">'Historical Financials'!F7*(1+C295)</f>
        <v>1141.1049285299675</v>
      </c>
      <c r="J295" s="97">
        <f t="shared" ca="1" si="73"/>
        <v>1254.9349054697209</v>
      </c>
      <c r="K295" s="97">
        <f t="shared" ca="1" si="74"/>
        <v>1380.1198974708825</v>
      </c>
      <c r="L295" s="97">
        <f t="shared" ca="1" si="75"/>
        <v>1517.79261465526</v>
      </c>
      <c r="M295" s="97">
        <f t="shared" ca="1" si="76"/>
        <v>1669.1987597046098</v>
      </c>
      <c r="N295" s="54">
        <f>Assumptions!E59</f>
        <v>0.25</v>
      </c>
      <c r="O295" s="77">
        <f t="shared" ca="1" si="77"/>
        <v>0.2647404177243371</v>
      </c>
      <c r="P295" s="77">
        <f t="shared" ca="1" si="78"/>
        <v>0.27948083544867419</v>
      </c>
      <c r="Q295" s="77">
        <f t="shared" ca="1" si="79"/>
        <v>0.29422125317301134</v>
      </c>
      <c r="R295" s="77">
        <f t="shared" ca="1" si="80"/>
        <v>0.30896167089734844</v>
      </c>
      <c r="S295" s="97">
        <f t="shared" ca="1" si="81"/>
        <v>203.25786017706596</v>
      </c>
      <c r="T295" s="97">
        <f t="shared" ca="1" si="82"/>
        <v>236.71359890977826</v>
      </c>
      <c r="U295" s="97">
        <f t="shared" ca="1" si="83"/>
        <v>274.82143907550488</v>
      </c>
      <c r="V295" s="97">
        <f t="shared" ca="1" si="84"/>
        <v>318.1765991887757</v>
      </c>
      <c r="W295" s="97">
        <f t="shared" ca="1" si="85"/>
        <v>367.44675625208231</v>
      </c>
      <c r="X295" s="97">
        <f t="shared" ca="1" si="86"/>
        <v>1049.8307567283628</v>
      </c>
      <c r="Y295" s="97">
        <f t="shared" ca="1" si="87"/>
        <v>6755.9127806016277</v>
      </c>
      <c r="Z295" s="97">
        <f t="shared" ca="1" si="88"/>
        <v>7279.8432248046311</v>
      </c>
      <c r="AA295" s="97">
        <f ca="1">Assumptions!D40*Y295+(1-Assumptions!D40)*Z295</f>
        <v>6991.6814804929791</v>
      </c>
      <c r="AB295" s="97">
        <f t="shared" ca="1" si="89"/>
        <v>4459.9711259478245</v>
      </c>
      <c r="AC295" s="97">
        <f t="shared" ca="1" si="90"/>
        <v>5509.8018826761872</v>
      </c>
      <c r="AD295" s="97">
        <f ca="1">AC295+Assumptions!D47-Assumptions!D48-Assumptions!D49</f>
        <v>6650.3018826761872</v>
      </c>
      <c r="AE295" s="73">
        <f ca="1">AD295/Assumptions!D46</f>
        <v>143.01724478873521</v>
      </c>
      <c r="AF295" s="77">
        <f ca="1">AE295/Assumptions!D45-1</f>
        <v>0.4188218729041191</v>
      </c>
    </row>
    <row r="296" spans="2:32" x14ac:dyDescent="0.2">
      <c r="B296" s="130">
        <v>285</v>
      </c>
      <c r="C296" s="77">
        <f ca="1">MAX(Assumptions!F70,MIN(Assumptions!G70,NORMINV(RAND(),Assumptions!D70,Assumptions!E70)))</f>
        <v>0.15571011831737805</v>
      </c>
      <c r="D296" s="77">
        <f ca="1">MAX(Assumptions!F71,MIN(Assumptions!G71,NORMINV(RAND(),Assumptions!D71,Assumptions!E71)))</f>
        <v>0.33204291716467077</v>
      </c>
      <c r="E296" s="77">
        <f ca="1">MAX(Assumptions!F72,MIN(Assumptions!G72,NORMINV(RAND(),Assumptions!D72,Assumptions!E72)))</f>
        <v>8.4695470226592115E-2</v>
      </c>
      <c r="F296" s="77">
        <f ca="1">MAX(Assumptions!F73,MIN(Assumptions!G73,NORMINV(RAND(),Assumptions!D73,Assumptions!E73)))</f>
        <v>4.3426232764102582E-2</v>
      </c>
      <c r="G296" s="101">
        <f ca="1">MAX(Assumptions!F74,MIN(Assumptions!G74,NORMINV(RAND(),Assumptions!D74,Assumptions!E74)))</f>
        <v>13.871257393744196</v>
      </c>
      <c r="H296" s="77">
        <f ca="1">MAX(Assumptions!F75,MIN(Assumptions!G75,NORMINV(RAND(),Assumptions!D75,Assumptions!E75)))</f>
        <v>0.48594314723812787</v>
      </c>
      <c r="I296" s="97">
        <f ca="1">'Historical Financials'!F7*(1+C296)</f>
        <v>1199.1648187661115</v>
      </c>
      <c r="J296" s="97">
        <f t="shared" ca="1" si="73"/>
        <v>1385.8869145782201</v>
      </c>
      <c r="K296" s="97">
        <f t="shared" ca="1" si="74"/>
        <v>1601.6835300217008</v>
      </c>
      <c r="L296" s="97">
        <f t="shared" ca="1" si="75"/>
        <v>1851.0818619883757</v>
      </c>
      <c r="M296" s="97">
        <f t="shared" ca="1" si="76"/>
        <v>2139.3140377337381</v>
      </c>
      <c r="N296" s="54">
        <f>Assumptions!E59</f>
        <v>0.25</v>
      </c>
      <c r="O296" s="77">
        <f t="shared" ca="1" si="77"/>
        <v>0.27051072929116771</v>
      </c>
      <c r="P296" s="77">
        <f t="shared" ca="1" si="78"/>
        <v>0.29102145858233541</v>
      </c>
      <c r="Q296" s="77">
        <f t="shared" ca="1" si="79"/>
        <v>0.31153218787350306</v>
      </c>
      <c r="R296" s="77">
        <f t="shared" ca="1" si="80"/>
        <v>0.33204291716467077</v>
      </c>
      <c r="S296" s="97">
        <f t="shared" ca="1" si="81"/>
        <v>145.68148152211086</v>
      </c>
      <c r="T296" s="97">
        <f t="shared" ca="1" si="82"/>
        <v>182.17876412334823</v>
      </c>
      <c r="U296" s="97">
        <f t="shared" ca="1" si="83"/>
        <v>226.50989821526207</v>
      </c>
      <c r="V296" s="97">
        <f t="shared" ca="1" si="84"/>
        <v>280.229603673371</v>
      </c>
      <c r="W296" s="97">
        <f t="shared" ca="1" si="85"/>
        <v>345.18683485425811</v>
      </c>
      <c r="X296" s="97">
        <f t="shared" ca="1" si="86"/>
        <v>898.95281068617362</v>
      </c>
      <c r="Y296" s="97">
        <f t="shared" ca="1" si="87"/>
        <v>8727.4934270136528</v>
      </c>
      <c r="Z296" s="97">
        <f t="shared" ca="1" si="88"/>
        <v>9853.3654860841652</v>
      </c>
      <c r="AA296" s="97">
        <f ca="1">Assumptions!D40*Y296+(1-Assumptions!D40)*Z296</f>
        <v>9234.1358535953841</v>
      </c>
      <c r="AB296" s="97">
        <f t="shared" ca="1" si="89"/>
        <v>6149.7452692637971</v>
      </c>
      <c r="AC296" s="97">
        <f t="shared" ca="1" si="90"/>
        <v>7048.6980799499706</v>
      </c>
      <c r="AD296" s="97">
        <f ca="1">AC296+Assumptions!D47-Assumptions!D48-Assumptions!D49</f>
        <v>8189.1980799499706</v>
      </c>
      <c r="AE296" s="73">
        <f ca="1">AD296/Assumptions!D46</f>
        <v>176.11178666559076</v>
      </c>
      <c r="AF296" s="77">
        <f ca="1">AE296/Assumptions!D45-1</f>
        <v>0.74714074073006698</v>
      </c>
    </row>
    <row r="297" spans="2:32" x14ac:dyDescent="0.2">
      <c r="B297" s="130">
        <v>286</v>
      </c>
      <c r="C297" s="77">
        <f ca="1">MAX(Assumptions!F70,MIN(Assumptions!G70,NORMINV(RAND(),Assumptions!D70,Assumptions!E70)))</f>
        <v>0.11182704015474365</v>
      </c>
      <c r="D297" s="77">
        <f ca="1">MAX(Assumptions!F71,MIN(Assumptions!G71,NORMINV(RAND(),Assumptions!D71,Assumptions!E71)))</f>
        <v>0.25893529486065819</v>
      </c>
      <c r="E297" s="77">
        <f ca="1">MAX(Assumptions!F72,MIN(Assumptions!G72,NORMINV(RAND(),Assumptions!D72,Assumptions!E72)))</f>
        <v>7.9100960961717828E-2</v>
      </c>
      <c r="F297" s="77">
        <f ca="1">MAX(Assumptions!F73,MIN(Assumptions!G73,NORMINV(RAND(),Assumptions!D73,Assumptions!E73)))</f>
        <v>4.040302062216284E-2</v>
      </c>
      <c r="G297" s="101">
        <f ca="1">MAX(Assumptions!F74,MIN(Assumptions!G74,NORMINV(RAND(),Assumptions!D74,Assumptions!E74)))</f>
        <v>13.546025034307347</v>
      </c>
      <c r="H297" s="77">
        <f ca="1">MAX(Assumptions!F75,MIN(Assumptions!G75,NORMINV(RAND(),Assumptions!D75,Assumptions!E75)))</f>
        <v>0.59090633835100836</v>
      </c>
      <c r="I297" s="97">
        <f ca="1">'Historical Financials'!F7*(1+C297)</f>
        <v>1153.6317368645618</v>
      </c>
      <c r="J297" s="97">
        <f t="shared" ca="1" si="73"/>
        <v>1282.6389594267018</v>
      </c>
      <c r="K297" s="97">
        <f t="shared" ca="1" si="74"/>
        <v>1426.0726778465503</v>
      </c>
      <c r="L297" s="97">
        <f t="shared" ca="1" si="75"/>
        <v>1585.5461644556792</v>
      </c>
      <c r="M297" s="97">
        <f t="shared" ca="1" si="76"/>
        <v>1762.8530990554643</v>
      </c>
      <c r="N297" s="54">
        <f>Assumptions!E59</f>
        <v>0.25</v>
      </c>
      <c r="O297" s="77">
        <f t="shared" ca="1" si="77"/>
        <v>0.25223382371516456</v>
      </c>
      <c r="P297" s="77">
        <f t="shared" ca="1" si="78"/>
        <v>0.25446764743032912</v>
      </c>
      <c r="Q297" s="77">
        <f t="shared" ca="1" si="79"/>
        <v>0.25670147114549363</v>
      </c>
      <c r="R297" s="77">
        <f t="shared" ca="1" si="80"/>
        <v>0.25893529486065819</v>
      </c>
      <c r="S297" s="97">
        <f t="shared" ca="1" si="81"/>
        <v>170.42207635903804</v>
      </c>
      <c r="T297" s="97">
        <f t="shared" ca="1" si="82"/>
        <v>191.17293126834485</v>
      </c>
      <c r="U297" s="97">
        <f t="shared" ca="1" si="83"/>
        <v>214.43362258739967</v>
      </c>
      <c r="V297" s="97">
        <f t="shared" ca="1" si="84"/>
        <v>240.50599007588798</v>
      </c>
      <c r="W297" s="97">
        <f t="shared" ca="1" si="85"/>
        <v>269.72799496294829</v>
      </c>
      <c r="X297" s="97">
        <f t="shared" ca="1" si="86"/>
        <v>854.4602811718496</v>
      </c>
      <c r="Y297" s="97">
        <f t="shared" ca="1" si="87"/>
        <v>7251.6991406638253</v>
      </c>
      <c r="Z297" s="97">
        <f t="shared" ca="1" si="88"/>
        <v>6183.2847865836202</v>
      </c>
      <c r="AA297" s="97">
        <f ca="1">Assumptions!D40*Y297+(1-Assumptions!D40)*Z297</f>
        <v>6770.9126813277326</v>
      </c>
      <c r="AB297" s="97">
        <f t="shared" ca="1" si="89"/>
        <v>4627.3975965615364</v>
      </c>
      <c r="AC297" s="97">
        <f t="shared" ca="1" si="90"/>
        <v>5481.857877733386</v>
      </c>
      <c r="AD297" s="97">
        <f ca="1">AC297+Assumptions!D47-Assumptions!D48-Assumptions!D49</f>
        <v>6622.357877733386</v>
      </c>
      <c r="AE297" s="73">
        <f ca="1">AD297/Assumptions!D46</f>
        <v>142.41629844587928</v>
      </c>
      <c r="AF297" s="77">
        <f ca="1">AE297/Assumptions!D45-1</f>
        <v>0.41286010362975478</v>
      </c>
    </row>
    <row r="298" spans="2:32" x14ac:dyDescent="0.2">
      <c r="B298" s="130">
        <v>287</v>
      </c>
      <c r="C298" s="77">
        <f ca="1">MAX(Assumptions!F70,MIN(Assumptions!G70,NORMINV(RAND(),Assumptions!D70,Assumptions!E70)))</f>
        <v>0.14412244041762773</v>
      </c>
      <c r="D298" s="77">
        <f ca="1">MAX(Assumptions!F71,MIN(Assumptions!G71,NORMINV(RAND(),Assumptions!D71,Assumptions!E71)))</f>
        <v>0.24232630772544025</v>
      </c>
      <c r="E298" s="77">
        <f ca="1">MAX(Assumptions!F72,MIN(Assumptions!G72,NORMINV(RAND(),Assumptions!D72,Assumptions!E72)))</f>
        <v>9.0276299300685231E-2</v>
      </c>
      <c r="F298" s="77">
        <f ca="1">MAX(Assumptions!F73,MIN(Assumptions!G73,NORMINV(RAND(),Assumptions!D73,Assumptions!E73)))</f>
        <v>4.4541714650847011E-2</v>
      </c>
      <c r="G298" s="101">
        <f ca="1">MAX(Assumptions!F74,MIN(Assumptions!G74,NORMINV(RAND(),Assumptions!D74,Assumptions!E74)))</f>
        <v>19.206138424182335</v>
      </c>
      <c r="H298" s="77">
        <f ca="1">MAX(Assumptions!F75,MIN(Assumptions!G75,NORMINV(RAND(),Assumptions!D75,Assumptions!E75)))</f>
        <v>0.61088284875732402</v>
      </c>
      <c r="I298" s="97">
        <f ca="1">'Historical Financials'!F7*(1+C298)</f>
        <v>1187.1414441773304</v>
      </c>
      <c r="J298" s="97">
        <f t="shared" ca="1" si="73"/>
        <v>1358.2351662330743</v>
      </c>
      <c r="K298" s="97">
        <f t="shared" ca="1" si="74"/>
        <v>1553.9873330516273</v>
      </c>
      <c r="L298" s="97">
        <f t="shared" ca="1" si="75"/>
        <v>1777.9517798691088</v>
      </c>
      <c r="M298" s="97">
        <f t="shared" ca="1" si="76"/>
        <v>2034.1945293287097</v>
      </c>
      <c r="N298" s="54">
        <f>Assumptions!E59</f>
        <v>0.25</v>
      </c>
      <c r="O298" s="77">
        <f t="shared" ca="1" si="77"/>
        <v>0.24808157693136007</v>
      </c>
      <c r="P298" s="77">
        <f t="shared" ca="1" si="78"/>
        <v>0.24616315386272014</v>
      </c>
      <c r="Q298" s="77">
        <f t="shared" ca="1" si="79"/>
        <v>0.24424473079408018</v>
      </c>
      <c r="R298" s="77">
        <f t="shared" ca="1" si="80"/>
        <v>0.24232630772544025</v>
      </c>
      <c r="S298" s="97">
        <f t="shared" ca="1" si="81"/>
        <v>181.30108682423284</v>
      </c>
      <c r="T298" s="97">
        <f t="shared" ca="1" si="82"/>
        <v>205.83888299339534</v>
      </c>
      <c r="U298" s="97">
        <f t="shared" ca="1" si="83"/>
        <v>233.68371804964039</v>
      </c>
      <c r="V298" s="97">
        <f t="shared" ca="1" si="84"/>
        <v>265.27914764127962</v>
      </c>
      <c r="W298" s="97">
        <f t="shared" ca="1" si="85"/>
        <v>301.12788863809152</v>
      </c>
      <c r="X298" s="97">
        <f t="shared" ca="1" si="86"/>
        <v>902.96595410772557</v>
      </c>
      <c r="Y298" s="97">
        <f t="shared" ca="1" si="87"/>
        <v>6877.5226349045706</v>
      </c>
      <c r="Z298" s="97">
        <f t="shared" ca="1" si="88"/>
        <v>9467.4517779144135</v>
      </c>
      <c r="AA298" s="97">
        <f ca="1">Assumptions!D40*Y298+(1-Assumptions!D40)*Z298</f>
        <v>8042.9907492589991</v>
      </c>
      <c r="AB298" s="97">
        <f t="shared" ca="1" si="89"/>
        <v>5220.7718198892535</v>
      </c>
      <c r="AC298" s="97">
        <f t="shared" ca="1" si="90"/>
        <v>6123.7377739969788</v>
      </c>
      <c r="AD298" s="97">
        <f ca="1">AC298+Assumptions!D47-Assumptions!D48-Assumptions!D49</f>
        <v>7264.2377739969788</v>
      </c>
      <c r="AE298" s="73">
        <f ca="1">AD298/Assumptions!D46</f>
        <v>156.22016718273073</v>
      </c>
      <c r="AF298" s="77">
        <f ca="1">AE298/Assumptions!D45-1</f>
        <v>0.54980324586042406</v>
      </c>
    </row>
    <row r="299" spans="2:32" x14ac:dyDescent="0.2">
      <c r="B299" s="130">
        <v>288</v>
      </c>
      <c r="C299" s="77">
        <f ca="1">MAX(Assumptions!F70,MIN(Assumptions!G70,NORMINV(RAND(),Assumptions!D70,Assumptions!E70)))</f>
        <v>0.1429456048643839</v>
      </c>
      <c r="D299" s="77">
        <f ca="1">MAX(Assumptions!F71,MIN(Assumptions!G71,NORMINV(RAND(),Assumptions!D71,Assumptions!E71)))</f>
        <v>0.30746863583663853</v>
      </c>
      <c r="E299" s="77">
        <f ca="1">MAX(Assumptions!F72,MIN(Assumptions!G72,NORMINV(RAND(),Assumptions!D72,Assumptions!E72)))</f>
        <v>8.9363354237033274E-2</v>
      </c>
      <c r="F299" s="77">
        <f ca="1">MAX(Assumptions!F73,MIN(Assumptions!G73,NORMINV(RAND(),Assumptions!D73,Assumptions!E73)))</f>
        <v>3.7683067740464177E-2</v>
      </c>
      <c r="G299" s="101">
        <f ca="1">MAX(Assumptions!F74,MIN(Assumptions!G74,NORMINV(RAND(),Assumptions!D74,Assumptions!E74)))</f>
        <v>16.538748010429472</v>
      </c>
      <c r="H299" s="77">
        <f ca="1">MAX(Assumptions!F75,MIN(Assumptions!G75,NORMINV(RAND(),Assumptions!D75,Assumptions!E75)))</f>
        <v>0.63453193628655702</v>
      </c>
      <c r="I299" s="97">
        <f ca="1">'Historical Financials'!F7*(1+C299)</f>
        <v>1185.9203596072848</v>
      </c>
      <c r="J299" s="97">
        <f t="shared" ca="1" si="73"/>
        <v>1355.442462732336</v>
      </c>
      <c r="K299" s="97">
        <f t="shared" ca="1" si="74"/>
        <v>1549.19700542648</v>
      </c>
      <c r="L299" s="97">
        <f t="shared" ca="1" si="75"/>
        <v>1770.6479084212606</v>
      </c>
      <c r="M299" s="97">
        <f t="shared" ca="1" si="76"/>
        <v>2023.7542446923942</v>
      </c>
      <c r="N299" s="54">
        <f>Assumptions!E59</f>
        <v>0.25</v>
      </c>
      <c r="O299" s="77">
        <f t="shared" ca="1" si="77"/>
        <v>0.26436715895915963</v>
      </c>
      <c r="P299" s="77">
        <f t="shared" ca="1" si="78"/>
        <v>0.27873431791831926</v>
      </c>
      <c r="Q299" s="77">
        <f t="shared" ca="1" si="79"/>
        <v>0.29310147687747889</v>
      </c>
      <c r="R299" s="77">
        <f t="shared" ca="1" si="80"/>
        <v>0.30746863583663853</v>
      </c>
      <c r="S299" s="97">
        <f t="shared" ca="1" si="81"/>
        <v>188.12608551581511</v>
      </c>
      <c r="T299" s="97">
        <f t="shared" ca="1" si="82"/>
        <v>227.37466699418354</v>
      </c>
      <c r="U299" s="97">
        <f t="shared" ca="1" si="83"/>
        <v>274.00000871135995</v>
      </c>
      <c r="V299" s="97">
        <f t="shared" ca="1" si="84"/>
        <v>329.30907780764204</v>
      </c>
      <c r="W299" s="97">
        <f t="shared" ca="1" si="85"/>
        <v>394.83175920851698</v>
      </c>
      <c r="X299" s="97">
        <f t="shared" ca="1" si="86"/>
        <v>1067.4444875098588</v>
      </c>
      <c r="Y299" s="97">
        <f t="shared" ca="1" si="87"/>
        <v>7927.78560088009</v>
      </c>
      <c r="Z299" s="97">
        <f t="shared" ca="1" si="88"/>
        <v>10291.086387675916</v>
      </c>
      <c r="AA299" s="97">
        <f ca="1">Assumptions!D40*Y299+(1-Assumptions!D40)*Z299</f>
        <v>8991.2709549382107</v>
      </c>
      <c r="AB299" s="97">
        <f t="shared" ca="1" si="89"/>
        <v>5860.8050704819343</v>
      </c>
      <c r="AC299" s="97">
        <f t="shared" ca="1" si="90"/>
        <v>6928.2495579917932</v>
      </c>
      <c r="AD299" s="97">
        <f ca="1">AC299+Assumptions!D47-Assumptions!D48-Assumptions!D49</f>
        <v>8068.7495579917932</v>
      </c>
      <c r="AE299" s="73">
        <f ca="1">AD299/Assumptions!D46</f>
        <v>173.52149587079126</v>
      </c>
      <c r="AF299" s="77">
        <f ca="1">AE299/Assumptions!D45-1</f>
        <v>0.72144341141657997</v>
      </c>
    </row>
    <row r="300" spans="2:32" x14ac:dyDescent="0.2">
      <c r="B300" s="130">
        <v>289</v>
      </c>
      <c r="C300" s="77">
        <f ca="1">MAX(Assumptions!F70,MIN(Assumptions!G70,NORMINV(RAND(),Assumptions!D70,Assumptions!E70)))</f>
        <v>0.19062588489467591</v>
      </c>
      <c r="D300" s="77">
        <f ca="1">MAX(Assumptions!F71,MIN(Assumptions!G71,NORMINV(RAND(),Assumptions!D71,Assumptions!E71)))</f>
        <v>0.27486086153542066</v>
      </c>
      <c r="E300" s="77">
        <f ca="1">MAX(Assumptions!F72,MIN(Assumptions!G72,NORMINV(RAND(),Assumptions!D72,Assumptions!E72)))</f>
        <v>8.9570110383204254E-2</v>
      </c>
      <c r="F300" s="77">
        <f ca="1">MAX(Assumptions!F73,MIN(Assumptions!G73,NORMINV(RAND(),Assumptions!D73,Assumptions!E73)))</f>
        <v>3.858206384731562E-2</v>
      </c>
      <c r="G300" s="101">
        <f ca="1">MAX(Assumptions!F74,MIN(Assumptions!G74,NORMINV(RAND(),Assumptions!D74,Assumptions!E74)))</f>
        <v>13.565578213368154</v>
      </c>
      <c r="H300" s="77">
        <f ca="1">MAX(Assumptions!F75,MIN(Assumptions!G75,NORMINV(RAND(),Assumptions!D75,Assumptions!E75)))</f>
        <v>0.61554274293734024</v>
      </c>
      <c r="I300" s="97">
        <f ca="1">'Historical Financials'!F7*(1+C300)</f>
        <v>1235.3934181667157</v>
      </c>
      <c r="J300" s="97">
        <f t="shared" ca="1" si="73"/>
        <v>1470.8913816978045</v>
      </c>
      <c r="K300" s="97">
        <f t="shared" ca="1" si="74"/>
        <v>1751.2813529179011</v>
      </c>
      <c r="L300" s="97">
        <f t="shared" ca="1" si="75"/>
        <v>2085.1209105174216</v>
      </c>
      <c r="M300" s="97">
        <f t="shared" ca="1" si="76"/>
        <v>2482.5989291971978</v>
      </c>
      <c r="N300" s="54">
        <f>Assumptions!E59</f>
        <v>0.25</v>
      </c>
      <c r="O300" s="77">
        <f t="shared" ca="1" si="77"/>
        <v>0.25621521538385517</v>
      </c>
      <c r="P300" s="77">
        <f t="shared" ca="1" si="78"/>
        <v>0.26243043076771033</v>
      </c>
      <c r="Q300" s="77">
        <f t="shared" ca="1" si="79"/>
        <v>0.2686456461515655</v>
      </c>
      <c r="R300" s="77">
        <f t="shared" ca="1" si="80"/>
        <v>0.27486086153542066</v>
      </c>
      <c r="S300" s="97">
        <f t="shared" ca="1" si="81"/>
        <v>190.10936330626919</v>
      </c>
      <c r="T300" s="97">
        <f t="shared" ca="1" si="82"/>
        <v>231.97636326586661</v>
      </c>
      <c r="U300" s="97">
        <f t="shared" ca="1" si="83"/>
        <v>282.89699366861726</v>
      </c>
      <c r="V300" s="97">
        <f t="shared" ca="1" si="84"/>
        <v>344.80159455412422</v>
      </c>
      <c r="W300" s="97">
        <f t="shared" ca="1" si="85"/>
        <v>420.02745863118702</v>
      </c>
      <c r="X300" s="97">
        <f t="shared" ca="1" si="86"/>
        <v>1106.7719569908713</v>
      </c>
      <c r="Y300" s="97">
        <f t="shared" ca="1" si="87"/>
        <v>8555.5932124340688</v>
      </c>
      <c r="Z300" s="97">
        <f t="shared" ca="1" si="88"/>
        <v>9256.7338453759476</v>
      </c>
      <c r="AA300" s="97">
        <f ca="1">Assumptions!D40*Y300+(1-Assumptions!D40)*Z300</f>
        <v>8871.1064972579152</v>
      </c>
      <c r="AB300" s="97">
        <f t="shared" ca="1" si="89"/>
        <v>5776.993623652218</v>
      </c>
      <c r="AC300" s="97">
        <f t="shared" ca="1" si="90"/>
        <v>6883.7655806430894</v>
      </c>
      <c r="AD300" s="97">
        <f ca="1">AC300+Assumptions!D47-Assumptions!D48-Assumptions!D49</f>
        <v>8024.2655806430894</v>
      </c>
      <c r="AE300" s="73">
        <f ca="1">AD300/Assumptions!D46</f>
        <v>172.56485119662557</v>
      </c>
      <c r="AF300" s="77">
        <f ca="1">AE300/Assumptions!D45-1</f>
        <v>0.71195288885541252</v>
      </c>
    </row>
    <row r="301" spans="2:32" x14ac:dyDescent="0.2">
      <c r="B301" s="130">
        <v>290</v>
      </c>
      <c r="C301" s="77">
        <f ca="1">MAX(Assumptions!F70,MIN(Assumptions!G70,NORMINV(RAND(),Assumptions!D70,Assumptions!E70)))</f>
        <v>0.13705467405594426</v>
      </c>
      <c r="D301" s="77">
        <f ca="1">MAX(Assumptions!F71,MIN(Assumptions!G71,NORMINV(RAND(),Assumptions!D71,Assumptions!E71)))</f>
        <v>0.27886160652685854</v>
      </c>
      <c r="E301" s="77">
        <f ca="1">MAX(Assumptions!F72,MIN(Assumptions!G72,NORMINV(RAND(),Assumptions!D72,Assumptions!E72)))</f>
        <v>7.218477193135997E-2</v>
      </c>
      <c r="F301" s="77">
        <f ca="1">MAX(Assumptions!F73,MIN(Assumptions!G73,NORMINV(RAND(),Assumptions!D73,Assumptions!E73)))</f>
        <v>3.2434687997552204E-2</v>
      </c>
      <c r="G301" s="101">
        <f ca="1">MAX(Assumptions!F74,MIN(Assumptions!G74,NORMINV(RAND(),Assumptions!D74,Assumptions!E74)))</f>
        <v>13.811829552919832</v>
      </c>
      <c r="H301" s="77">
        <f ca="1">MAX(Assumptions!F75,MIN(Assumptions!G75,NORMINV(RAND(),Assumptions!D75,Assumptions!E75)))</f>
        <v>0.46456703425007562</v>
      </c>
      <c r="I301" s="97">
        <f ca="1">'Historical Financials'!F7*(1+C301)</f>
        <v>1179.8079298004475</v>
      </c>
      <c r="J301" s="97">
        <f t="shared" ca="1" si="73"/>
        <v>1341.5061210678662</v>
      </c>
      <c r="K301" s="97">
        <f t="shared" ca="1" si="74"/>
        <v>1525.3658052348765</v>
      </c>
      <c r="L301" s="97">
        <f t="shared" ca="1" si="75"/>
        <v>1734.4243184874254</v>
      </c>
      <c r="M301" s="97">
        <f t="shared" ca="1" si="76"/>
        <v>1972.1352781324226</v>
      </c>
      <c r="N301" s="54">
        <f>Assumptions!E59</f>
        <v>0.25</v>
      </c>
      <c r="O301" s="77">
        <f t="shared" ca="1" si="77"/>
        <v>0.25721540163171464</v>
      </c>
      <c r="P301" s="77">
        <f t="shared" ca="1" si="78"/>
        <v>0.26443080326342927</v>
      </c>
      <c r="Q301" s="77">
        <f t="shared" ca="1" si="79"/>
        <v>0.27164620489514391</v>
      </c>
      <c r="R301" s="77">
        <f t="shared" ca="1" si="80"/>
        <v>0.27886160652685854</v>
      </c>
      <c r="S301" s="97">
        <f t="shared" ca="1" si="81"/>
        <v>137.02496773302883</v>
      </c>
      <c r="T301" s="97">
        <f t="shared" ca="1" si="82"/>
        <v>160.30165916539954</v>
      </c>
      <c r="U301" s="97">
        <f t="shared" ca="1" si="83"/>
        <v>187.38483455476955</v>
      </c>
      <c r="V301" s="97">
        <f t="shared" ca="1" si="84"/>
        <v>218.8806577451868</v>
      </c>
      <c r="W301" s="97">
        <f t="shared" ca="1" si="85"/>
        <v>255.48994682431143</v>
      </c>
      <c r="X301" s="97">
        <f t="shared" ca="1" si="86"/>
        <v>765.21065310257461</v>
      </c>
      <c r="Y301" s="97">
        <f t="shared" ca="1" si="87"/>
        <v>6635.877397776384</v>
      </c>
      <c r="Z301" s="97">
        <f t="shared" ca="1" si="88"/>
        <v>7595.8545007788971</v>
      </c>
      <c r="AA301" s="97">
        <f ca="1">Assumptions!D40*Y301+(1-Assumptions!D40)*Z301</f>
        <v>7067.867094127515</v>
      </c>
      <c r="AB301" s="97">
        <f t="shared" ca="1" si="89"/>
        <v>4988.1579934845495</v>
      </c>
      <c r="AC301" s="97">
        <f t="shared" ca="1" si="90"/>
        <v>5753.3686465871242</v>
      </c>
      <c r="AD301" s="97">
        <f ca="1">AC301+Assumptions!D47-Assumptions!D48-Assumptions!D49</f>
        <v>6893.8686465871242</v>
      </c>
      <c r="AE301" s="73">
        <f ca="1">AD301/Assumptions!D46</f>
        <v>148.25523971155107</v>
      </c>
      <c r="AF301" s="77">
        <f ca="1">AE301/Assumptions!D45-1</f>
        <v>0.47078610824951461</v>
      </c>
    </row>
    <row r="302" spans="2:32" x14ac:dyDescent="0.2">
      <c r="B302" s="130">
        <v>291</v>
      </c>
      <c r="C302" s="77">
        <f ca="1">MAX(Assumptions!F70,MIN(Assumptions!G70,NORMINV(RAND(),Assumptions!D70,Assumptions!E70)))</f>
        <v>0.10596028802587526</v>
      </c>
      <c r="D302" s="77">
        <f ca="1">MAX(Assumptions!F71,MIN(Assumptions!G71,NORMINV(RAND(),Assumptions!D71,Assumptions!E71)))</f>
        <v>0.23150558973055008</v>
      </c>
      <c r="E302" s="77">
        <f ca="1">MAX(Assumptions!F72,MIN(Assumptions!G72,NORMINV(RAND(),Assumptions!D72,Assumptions!E72)))</f>
        <v>8.6716742787843082E-2</v>
      </c>
      <c r="F302" s="77">
        <f ca="1">MAX(Assumptions!F73,MIN(Assumptions!G73,NORMINV(RAND(),Assumptions!D73,Assumptions!E73)))</f>
        <v>3.7066806923217038E-2</v>
      </c>
      <c r="G302" s="101">
        <f ca="1">MAX(Assumptions!F74,MIN(Assumptions!G74,NORMINV(RAND(),Assumptions!D74,Assumptions!E74)))</f>
        <v>15.890544223048487</v>
      </c>
      <c r="H302" s="77">
        <f ca="1">MAX(Assumptions!F75,MIN(Assumptions!G75,NORMINV(RAND(),Assumptions!D75,Assumptions!E75)))</f>
        <v>0.54289878670303138</v>
      </c>
      <c r="I302" s="97">
        <f ca="1">'Historical Financials'!F7*(1+C302)</f>
        <v>1147.5443948556481</v>
      </c>
      <c r="J302" s="97">
        <f t="shared" ca="1" si="73"/>
        <v>1269.1385294570312</v>
      </c>
      <c r="K302" s="97">
        <f t="shared" ca="1" si="74"/>
        <v>1403.6168135830339</v>
      </c>
      <c r="L302" s="97">
        <f t="shared" ca="1" si="75"/>
        <v>1552.3444554282535</v>
      </c>
      <c r="M302" s="97">
        <f t="shared" ca="1" si="76"/>
        <v>1716.8313210408016</v>
      </c>
      <c r="N302" s="54">
        <f>Assumptions!E59</f>
        <v>0.25</v>
      </c>
      <c r="O302" s="77">
        <f t="shared" ca="1" si="77"/>
        <v>0.24537639743263751</v>
      </c>
      <c r="P302" s="77">
        <f t="shared" ca="1" si="78"/>
        <v>0.24075279486527504</v>
      </c>
      <c r="Q302" s="77">
        <f t="shared" ca="1" si="79"/>
        <v>0.23612919229791257</v>
      </c>
      <c r="R302" s="77">
        <f t="shared" ca="1" si="80"/>
        <v>0.23150558973055008</v>
      </c>
      <c r="S302" s="97">
        <f t="shared" ca="1" si="81"/>
        <v>155.75011491374892</v>
      </c>
      <c r="T302" s="97">
        <f t="shared" ca="1" si="82"/>
        <v>169.06771612432337</v>
      </c>
      <c r="U302" s="97">
        <f t="shared" ca="1" si="83"/>
        <v>183.4588937689162</v>
      </c>
      <c r="V302" s="97">
        <f t="shared" ca="1" si="84"/>
        <v>199.00163631572141</v>
      </c>
      <c r="W302" s="97">
        <f t="shared" ca="1" si="85"/>
        <v>215.77840592590647</v>
      </c>
      <c r="X302" s="97">
        <f t="shared" ca="1" si="86"/>
        <v>714.49737676512905</v>
      </c>
      <c r="Y302" s="97">
        <f t="shared" ca="1" si="87"/>
        <v>4507.0878449209658</v>
      </c>
      <c r="Z302" s="97">
        <f t="shared" ca="1" si="88"/>
        <v>6315.7928986496645</v>
      </c>
      <c r="AA302" s="97">
        <f ca="1">Assumptions!D40*Y302+(1-Assumptions!D40)*Z302</f>
        <v>5321.0051190988797</v>
      </c>
      <c r="AB302" s="97">
        <f t="shared" ca="1" si="89"/>
        <v>3510.8468557636443</v>
      </c>
      <c r="AC302" s="97">
        <f t="shared" ca="1" si="90"/>
        <v>4225.3442325287733</v>
      </c>
      <c r="AD302" s="97">
        <f ca="1">AC302+Assumptions!D47-Assumptions!D48-Assumptions!D49</f>
        <v>5365.8442325287733</v>
      </c>
      <c r="AE302" s="73">
        <f ca="1">AD302/Assumptions!D46</f>
        <v>115.3944996242747</v>
      </c>
      <c r="AF302" s="77">
        <f ca="1">AE302/Assumptions!D45-1</f>
        <v>0.14478670262177284</v>
      </c>
    </row>
    <row r="303" spans="2:32" x14ac:dyDescent="0.2">
      <c r="B303" s="130">
        <v>292</v>
      </c>
      <c r="C303" s="77">
        <f ca="1">MAX(Assumptions!F70,MIN(Assumptions!G70,NORMINV(RAND(),Assumptions!D70,Assumptions!E70)))</f>
        <v>0.11505885346058999</v>
      </c>
      <c r="D303" s="77">
        <f ca="1">MAX(Assumptions!F71,MIN(Assumptions!G71,NORMINV(RAND(),Assumptions!D71,Assumptions!E71)))</f>
        <v>0.29106231785168002</v>
      </c>
      <c r="E303" s="77">
        <f ca="1">MAX(Assumptions!F72,MIN(Assumptions!G72,NORMINV(RAND(),Assumptions!D72,Assumptions!E72)))</f>
        <v>9.0062728337032244E-2</v>
      </c>
      <c r="F303" s="77">
        <f ca="1">MAX(Assumptions!F73,MIN(Assumptions!G73,NORMINV(RAND(),Assumptions!D73,Assumptions!E73)))</f>
        <v>3.6967693996497762E-2</v>
      </c>
      <c r="G303" s="101">
        <f ca="1">MAX(Assumptions!F74,MIN(Assumptions!G74,NORMINV(RAND(),Assumptions!D74,Assumptions!E74)))</f>
        <v>16.544503071099321</v>
      </c>
      <c r="H303" s="77">
        <f ca="1">MAX(Assumptions!F75,MIN(Assumptions!G75,NORMINV(RAND(),Assumptions!D75,Assumptions!E75)))</f>
        <v>0.62446396356586553</v>
      </c>
      <c r="I303" s="97">
        <f ca="1">'Historical Financials'!F7*(1+C303)</f>
        <v>1156.9850663507082</v>
      </c>
      <c r="J303" s="97">
        <f t="shared" ca="1" si="73"/>
        <v>1290.1064415560454</v>
      </c>
      <c r="K303" s="97">
        <f t="shared" ca="1" si="74"/>
        <v>1438.5446095636057</v>
      </c>
      <c r="L303" s="97">
        <f t="shared" ca="1" si="75"/>
        <v>1604.0619029919064</v>
      </c>
      <c r="M303" s="97">
        <f t="shared" ca="1" si="76"/>
        <v>1788.6234264299674</v>
      </c>
      <c r="N303" s="54">
        <f>Assumptions!E59</f>
        <v>0.25</v>
      </c>
      <c r="O303" s="77">
        <f t="shared" ca="1" si="77"/>
        <v>0.26026557946292</v>
      </c>
      <c r="P303" s="77">
        <f t="shared" ca="1" si="78"/>
        <v>0.27053115892584001</v>
      </c>
      <c r="Q303" s="77">
        <f t="shared" ca="1" si="79"/>
        <v>0.28079673838876001</v>
      </c>
      <c r="R303" s="77">
        <f t="shared" ca="1" si="80"/>
        <v>0.29106231785168002</v>
      </c>
      <c r="S303" s="97">
        <f t="shared" ca="1" si="81"/>
        <v>180.62387007996978</v>
      </c>
      <c r="T303" s="97">
        <f t="shared" ca="1" si="82"/>
        <v>209.67645274815729</v>
      </c>
      <c r="U303" s="97">
        <f t="shared" ca="1" si="83"/>
        <v>243.02335283448778</v>
      </c>
      <c r="V303" s="97">
        <f t="shared" ca="1" si="84"/>
        <v>281.26815504524222</v>
      </c>
      <c r="W303" s="97">
        <f t="shared" ca="1" si="85"/>
        <v>325.09648912336297</v>
      </c>
      <c r="X303" s="97">
        <f t="shared" ca="1" si="86"/>
        <v>940.22803977833325</v>
      </c>
      <c r="Y303" s="97">
        <f t="shared" ca="1" si="87"/>
        <v>6349.2671365549331</v>
      </c>
      <c r="Z303" s="97">
        <f t="shared" ca="1" si="88"/>
        <v>8613.082862287185</v>
      </c>
      <c r="AA303" s="97">
        <f ca="1">Assumptions!D40*Y303+(1-Assumptions!D40)*Z303</f>
        <v>7367.9842131344467</v>
      </c>
      <c r="AB303" s="97">
        <f t="shared" ca="1" si="89"/>
        <v>4787.3065133975206</v>
      </c>
      <c r="AC303" s="97">
        <f t="shared" ca="1" si="90"/>
        <v>5727.5345531758539</v>
      </c>
      <c r="AD303" s="97">
        <f ca="1">AC303+Assumptions!D47-Assumptions!D48-Assumptions!D49</f>
        <v>6868.0345531758539</v>
      </c>
      <c r="AE303" s="73">
        <f ca="1">AD303/Assumptions!D46</f>
        <v>147.69966781023342</v>
      </c>
      <c r="AF303" s="77">
        <f ca="1">AE303/Assumptions!D45-1</f>
        <v>0.46527448224437928</v>
      </c>
    </row>
    <row r="304" spans="2:32" x14ac:dyDescent="0.2">
      <c r="B304" s="130">
        <v>293</v>
      </c>
      <c r="C304" s="77">
        <f ca="1">MAX(Assumptions!F70,MIN(Assumptions!G70,NORMINV(RAND(),Assumptions!D70,Assumptions!E70)))</f>
        <v>0.14634206002811653</v>
      </c>
      <c r="D304" s="77">
        <f ca="1">MAX(Assumptions!F71,MIN(Assumptions!G71,NORMINV(RAND(),Assumptions!D71,Assumptions!E71)))</f>
        <v>0.3436015258041677</v>
      </c>
      <c r="E304" s="77">
        <f ca="1">MAX(Assumptions!F72,MIN(Assumptions!G72,NORMINV(RAND(),Assumptions!D72,Assumptions!E72)))</f>
        <v>8.678370788735644E-2</v>
      </c>
      <c r="F304" s="77">
        <f ca="1">MAX(Assumptions!F73,MIN(Assumptions!G73,NORMINV(RAND(),Assumptions!D73,Assumptions!E73)))</f>
        <v>3.588929228758804E-2</v>
      </c>
      <c r="G304" s="101">
        <f ca="1">MAX(Assumptions!F74,MIN(Assumptions!G74,NORMINV(RAND(),Assumptions!D74,Assumptions!E74)))</f>
        <v>11.748932342210734</v>
      </c>
      <c r="H304" s="77">
        <f ca="1">MAX(Assumptions!F75,MIN(Assumptions!G75,NORMINV(RAND(),Assumptions!D75,Assumptions!E75)))</f>
        <v>0.52223170320867041</v>
      </c>
      <c r="I304" s="97">
        <f ca="1">'Historical Financials'!F7*(1+C304)</f>
        <v>1189.4445214851735</v>
      </c>
      <c r="J304" s="97">
        <f t="shared" ca="1" si="73"/>
        <v>1363.5102830484709</v>
      </c>
      <c r="K304" s="97">
        <f t="shared" ca="1" si="74"/>
        <v>1563.0491867393043</v>
      </c>
      <c r="L304" s="97">
        <f t="shared" ca="1" si="75"/>
        <v>1791.7890246520062</v>
      </c>
      <c r="M304" s="97">
        <f t="shared" ca="1" si="76"/>
        <v>2054.0031216553502</v>
      </c>
      <c r="N304" s="54">
        <f>Assumptions!E59</f>
        <v>0.25</v>
      </c>
      <c r="O304" s="77">
        <f t="shared" ca="1" si="77"/>
        <v>0.27340038145104195</v>
      </c>
      <c r="P304" s="77">
        <f t="shared" ca="1" si="78"/>
        <v>0.29680076290208385</v>
      </c>
      <c r="Q304" s="77">
        <f t="shared" ca="1" si="79"/>
        <v>0.32020114435312574</v>
      </c>
      <c r="R304" s="77">
        <f t="shared" ca="1" si="80"/>
        <v>0.3436015258041677</v>
      </c>
      <c r="S304" s="97">
        <f t="shared" ca="1" si="81"/>
        <v>155.29140958185602</v>
      </c>
      <c r="T304" s="97">
        <f t="shared" ca="1" si="82"/>
        <v>194.67974414446797</v>
      </c>
      <c r="U304" s="97">
        <f t="shared" ca="1" si="83"/>
        <v>242.27069814918363</v>
      </c>
      <c r="V304" s="97">
        <f t="shared" ca="1" si="84"/>
        <v>299.62150753435026</v>
      </c>
      <c r="W304" s="97">
        <f t="shared" ca="1" si="85"/>
        <v>368.5695191827092</v>
      </c>
      <c r="X304" s="97">
        <f t="shared" ca="1" si="86"/>
        <v>954.35730988508772</v>
      </c>
      <c r="Y304" s="97">
        <f t="shared" ca="1" si="87"/>
        <v>7501.7507104785509</v>
      </c>
      <c r="Z304" s="97">
        <f t="shared" ca="1" si="88"/>
        <v>8291.9101189621106</v>
      </c>
      <c r="AA304" s="97">
        <f ca="1">Assumptions!D40*Y304+(1-Assumptions!D40)*Z304</f>
        <v>7857.3224442961528</v>
      </c>
      <c r="AB304" s="97">
        <f t="shared" ca="1" si="89"/>
        <v>5182.734717413372</v>
      </c>
      <c r="AC304" s="97">
        <f t="shared" ca="1" si="90"/>
        <v>6137.0920272984595</v>
      </c>
      <c r="AD304" s="97">
        <f ca="1">AC304+Assumptions!D47-Assumptions!D48-Assumptions!D49</f>
        <v>7277.5920272984595</v>
      </c>
      <c r="AE304" s="73">
        <f ca="1">AD304/Assumptions!D46</f>
        <v>156.50735542577331</v>
      </c>
      <c r="AF304" s="77">
        <f ca="1">AE304/Assumptions!D45-1</f>
        <v>0.55265233557314808</v>
      </c>
    </row>
    <row r="305" spans="2:32" x14ac:dyDescent="0.2">
      <c r="B305" s="130">
        <v>294</v>
      </c>
      <c r="C305" s="77">
        <f ca="1">MAX(Assumptions!F70,MIN(Assumptions!G70,NORMINV(RAND(),Assumptions!D70,Assumptions!E70)))</f>
        <v>0.15961896096904307</v>
      </c>
      <c r="D305" s="77">
        <f ca="1">MAX(Assumptions!F71,MIN(Assumptions!G71,NORMINV(RAND(),Assumptions!D71,Assumptions!E71)))</f>
        <v>0.29682266221475251</v>
      </c>
      <c r="E305" s="77">
        <f ca="1">MAX(Assumptions!F72,MIN(Assumptions!G72,NORMINV(RAND(),Assumptions!D72,Assumptions!E72)))</f>
        <v>8.4649187933309583E-2</v>
      </c>
      <c r="F305" s="77">
        <f ca="1">MAX(Assumptions!F73,MIN(Assumptions!G73,NORMINV(RAND(),Assumptions!D73,Assumptions!E73)))</f>
        <v>3.8051186074809805E-2</v>
      </c>
      <c r="G305" s="101">
        <f ca="1">MAX(Assumptions!F74,MIN(Assumptions!G74,NORMINV(RAND(),Assumptions!D74,Assumptions!E74)))</f>
        <v>12.714704611880993</v>
      </c>
      <c r="H305" s="77">
        <f ca="1">MAX(Assumptions!F75,MIN(Assumptions!G75,NORMINV(RAND(),Assumptions!D75,Assumptions!E75)))</f>
        <v>0.66801117704357404</v>
      </c>
      <c r="I305" s="97">
        <f ca="1">'Historical Financials'!F7*(1+C305)</f>
        <v>1203.220633901479</v>
      </c>
      <c r="J305" s="97">
        <f t="shared" ca="1" si="73"/>
        <v>1395.2774613013464</v>
      </c>
      <c r="K305" s="97">
        <f t="shared" ca="1" si="74"/>
        <v>1617.9901999377914</v>
      </c>
      <c r="L305" s="97">
        <f t="shared" ca="1" si="75"/>
        <v>1876.2521145099558</v>
      </c>
      <c r="M305" s="97">
        <f t="shared" ca="1" si="76"/>
        <v>2175.7375275440049</v>
      </c>
      <c r="N305" s="54">
        <f>Assumptions!E59</f>
        <v>0.25</v>
      </c>
      <c r="O305" s="77">
        <f t="shared" ca="1" si="77"/>
        <v>0.26170566555368813</v>
      </c>
      <c r="P305" s="77">
        <f t="shared" ca="1" si="78"/>
        <v>0.27341133110737625</v>
      </c>
      <c r="Q305" s="77">
        <f t="shared" ca="1" si="79"/>
        <v>0.28511699666106438</v>
      </c>
      <c r="R305" s="77">
        <f t="shared" ca="1" si="80"/>
        <v>0.29682266221475251</v>
      </c>
      <c r="S305" s="97">
        <f t="shared" ca="1" si="81"/>
        <v>200.94120797391056</v>
      </c>
      <c r="T305" s="97">
        <f t="shared" ca="1" si="82"/>
        <v>243.92562843680986</v>
      </c>
      <c r="U305" s="97">
        <f t="shared" ca="1" si="83"/>
        <v>295.51268312687563</v>
      </c>
      <c r="V305" s="97">
        <f t="shared" ca="1" si="84"/>
        <v>357.35349291060612</v>
      </c>
      <c r="W305" s="97">
        <f t="shared" ca="1" si="85"/>
        <v>431.40709930416159</v>
      </c>
      <c r="X305" s="97">
        <f t="shared" ca="1" si="86"/>
        <v>1169.741415850599</v>
      </c>
      <c r="Y305" s="97">
        <f t="shared" ca="1" si="87"/>
        <v>9610.3402131628627</v>
      </c>
      <c r="Z305" s="97">
        <f t="shared" ca="1" si="88"/>
        <v>8211.2605651252852</v>
      </c>
      <c r="AA305" s="97">
        <f ca="1">Assumptions!D40*Y305+(1-Assumptions!D40)*Z305</f>
        <v>8980.7543715459524</v>
      </c>
      <c r="AB305" s="97">
        <f t="shared" ca="1" si="89"/>
        <v>5982.2745575798735</v>
      </c>
      <c r="AC305" s="97">
        <f t="shared" ca="1" si="90"/>
        <v>7152.0159734304725</v>
      </c>
      <c r="AD305" s="97">
        <f ca="1">AC305+Assumptions!D47-Assumptions!D48-Assumptions!D49</f>
        <v>8292.5159734304725</v>
      </c>
      <c r="AE305" s="73">
        <f ca="1">AD305/Assumptions!D46</f>
        <v>178.33367684796715</v>
      </c>
      <c r="AF305" s="77">
        <f ca="1">AE305/Assumptions!D45-1</f>
        <v>0.76918330206316621</v>
      </c>
    </row>
    <row r="306" spans="2:32" x14ac:dyDescent="0.2">
      <c r="B306" s="130">
        <v>295</v>
      </c>
      <c r="C306" s="77">
        <f ca="1">MAX(Assumptions!F70,MIN(Assumptions!G70,NORMINV(RAND(),Assumptions!D70,Assumptions!E70)))</f>
        <v>0.10508939342374528</v>
      </c>
      <c r="D306" s="77">
        <f ca="1">MAX(Assumptions!F71,MIN(Assumptions!G71,NORMINV(RAND(),Assumptions!D71,Assumptions!E71)))</f>
        <v>0.28618589236794956</v>
      </c>
      <c r="E306" s="77">
        <f ca="1">MAX(Assumptions!F72,MIN(Assumptions!G72,NORMINV(RAND(),Assumptions!D72,Assumptions!E72)))</f>
        <v>7.5583671261661017E-2</v>
      </c>
      <c r="F306" s="77">
        <f ca="1">MAX(Assumptions!F73,MIN(Assumptions!G73,NORMINV(RAND(),Assumptions!D73,Assumptions!E73)))</f>
        <v>4.6204440147541485E-2</v>
      </c>
      <c r="G306" s="101">
        <f ca="1">MAX(Assumptions!F74,MIN(Assumptions!G74,NORMINV(RAND(),Assumptions!D74,Assumptions!E74)))</f>
        <v>15.658132964526636</v>
      </c>
      <c r="H306" s="77">
        <f ca="1">MAX(Assumptions!F75,MIN(Assumptions!G75,NORMINV(RAND(),Assumptions!D75,Assumptions!E75)))</f>
        <v>0.57168535156534805</v>
      </c>
      <c r="I306" s="97">
        <f ca="1">'Historical Financials'!F7*(1+C306)</f>
        <v>1146.640754616478</v>
      </c>
      <c r="J306" s="97">
        <f t="shared" ca="1" si="73"/>
        <v>1267.1405359940693</v>
      </c>
      <c r="K306" s="97">
        <f t="shared" ca="1" si="74"/>
        <v>1400.3035663043256</v>
      </c>
      <c r="L306" s="97">
        <f t="shared" ca="1" si="75"/>
        <v>1547.4606186963545</v>
      </c>
      <c r="M306" s="97">
        <f t="shared" ca="1" si="76"/>
        <v>1710.082316462288</v>
      </c>
      <c r="N306" s="54">
        <f>Assumptions!E59</f>
        <v>0.25</v>
      </c>
      <c r="O306" s="77">
        <f t="shared" ca="1" si="77"/>
        <v>0.25904647309198736</v>
      </c>
      <c r="P306" s="77">
        <f t="shared" ca="1" si="78"/>
        <v>0.26809294618397478</v>
      </c>
      <c r="Q306" s="77">
        <f t="shared" ca="1" si="79"/>
        <v>0.2771394192759622</v>
      </c>
      <c r="R306" s="77">
        <f t="shared" ca="1" si="80"/>
        <v>0.28618589236794956</v>
      </c>
      <c r="S306" s="97">
        <f t="shared" ca="1" si="81"/>
        <v>163.87943073051932</v>
      </c>
      <c r="T306" s="97">
        <f t="shared" ca="1" si="82"/>
        <v>187.65473721777357</v>
      </c>
      <c r="U306" s="97">
        <f t="shared" ca="1" si="83"/>
        <v>214.61726029993872</v>
      </c>
      <c r="V306" s="97">
        <f t="shared" ca="1" si="84"/>
        <v>245.17431602556849</v>
      </c>
      <c r="W306" s="97">
        <f t="shared" ca="1" si="85"/>
        <v>279.7836307153338</v>
      </c>
      <c r="X306" s="97">
        <f t="shared" ca="1" si="86"/>
        <v>864.59415386525552</v>
      </c>
      <c r="Y306" s="97">
        <f t="shared" ca="1" si="87"/>
        <v>9963.1905136655078</v>
      </c>
      <c r="Z306" s="97">
        <f t="shared" ca="1" si="88"/>
        <v>7663.1127228348196</v>
      </c>
      <c r="AA306" s="97">
        <f ca="1">Assumptions!D40*Y306+(1-Assumptions!D40)*Z306</f>
        <v>8928.1555077916983</v>
      </c>
      <c r="AB306" s="97">
        <f t="shared" ca="1" si="89"/>
        <v>6202.1282683874924</v>
      </c>
      <c r="AC306" s="97">
        <f t="shared" ca="1" si="90"/>
        <v>7066.7224222527475</v>
      </c>
      <c r="AD306" s="97">
        <f ca="1">AC306+Assumptions!D47-Assumptions!D48-Assumptions!D49</f>
        <v>8207.2224222527475</v>
      </c>
      <c r="AE306" s="73">
        <f ca="1">AD306/Assumptions!D46</f>
        <v>176.4994069301666</v>
      </c>
      <c r="AF306" s="77">
        <f ca="1">AE306/Assumptions!D45-1</f>
        <v>0.75098617986276395</v>
      </c>
    </row>
    <row r="307" spans="2:32" x14ac:dyDescent="0.2">
      <c r="B307" s="130">
        <v>296</v>
      </c>
      <c r="C307" s="77">
        <f ca="1">MAX(Assumptions!F70,MIN(Assumptions!G70,NORMINV(RAND(),Assumptions!D70,Assumptions!E70)))</f>
        <v>0.14318562940916538</v>
      </c>
      <c r="D307" s="77">
        <f ca="1">MAX(Assumptions!F71,MIN(Assumptions!G71,NORMINV(RAND(),Assumptions!D71,Assumptions!E71)))</f>
        <v>0.29073229668672501</v>
      </c>
      <c r="E307" s="77">
        <f ca="1">MAX(Assumptions!F72,MIN(Assumptions!G72,NORMINV(RAND(),Assumptions!D72,Assumptions!E72)))</f>
        <v>8.5524632755056479E-2</v>
      </c>
      <c r="F307" s="77">
        <f ca="1">MAX(Assumptions!F73,MIN(Assumptions!G73,NORMINV(RAND(),Assumptions!D73,Assumptions!E73)))</f>
        <v>3.2284199005483856E-2</v>
      </c>
      <c r="G307" s="101">
        <f ca="1">MAX(Assumptions!F74,MIN(Assumptions!G74,NORMINV(RAND(),Assumptions!D74,Assumptions!E74)))</f>
        <v>11.917181009511957</v>
      </c>
      <c r="H307" s="77">
        <f ca="1">MAX(Assumptions!F75,MIN(Assumptions!G75,NORMINV(RAND(),Assumptions!D75,Assumptions!E75)))</f>
        <v>0.61026953120700544</v>
      </c>
      <c r="I307" s="97">
        <f ca="1">'Historical Financials'!F7*(1+C307)</f>
        <v>1186.16940907495</v>
      </c>
      <c r="J307" s="97">
        <f t="shared" ca="1" si="73"/>
        <v>1356.0118224992443</v>
      </c>
      <c r="K307" s="97">
        <f t="shared" ca="1" si="74"/>
        <v>1550.1732287900679</v>
      </c>
      <c r="L307" s="97">
        <f t="shared" ca="1" si="75"/>
        <v>1772.1357582476119</v>
      </c>
      <c r="M307" s="97">
        <f t="shared" ca="1" si="76"/>
        <v>2025.8801321907847</v>
      </c>
      <c r="N307" s="54">
        <f>Assumptions!E59</f>
        <v>0.25</v>
      </c>
      <c r="O307" s="77">
        <f t="shared" ca="1" si="77"/>
        <v>0.26018307417168124</v>
      </c>
      <c r="P307" s="77">
        <f t="shared" ca="1" si="78"/>
        <v>0.27036614834336248</v>
      </c>
      <c r="Q307" s="77">
        <f t="shared" ca="1" si="79"/>
        <v>0.28054922251504377</v>
      </c>
      <c r="R307" s="77">
        <f t="shared" ca="1" si="80"/>
        <v>0.29073229668672501</v>
      </c>
      <c r="S307" s="97">
        <f t="shared" ca="1" si="81"/>
        <v>180.97076230206508</v>
      </c>
      <c r="T307" s="97">
        <f t="shared" ca="1" si="82"/>
        <v>215.31000166267069</v>
      </c>
      <c r="U307" s="97">
        <f t="shared" ca="1" si="83"/>
        <v>255.77272713181605</v>
      </c>
      <c r="V307" s="97">
        <f t="shared" ca="1" si="84"/>
        <v>303.40850177520821</v>
      </c>
      <c r="W307" s="97">
        <f t="shared" ca="1" si="85"/>
        <v>359.44190888050628</v>
      </c>
      <c r="X307" s="97">
        <f t="shared" ca="1" si="86"/>
        <v>1006.3654807897429</v>
      </c>
      <c r="Y307" s="97">
        <f t="shared" ca="1" si="87"/>
        <v>6969.2558243046624</v>
      </c>
      <c r="Z307" s="97">
        <f t="shared" ca="1" si="88"/>
        <v>7019.0859472558323</v>
      </c>
      <c r="AA307" s="97">
        <f ca="1">Assumptions!D40*Y307+(1-Assumptions!D40)*Z307</f>
        <v>6991.6793796326892</v>
      </c>
      <c r="AB307" s="97">
        <f t="shared" ca="1" si="89"/>
        <v>4638.5590520431779</v>
      </c>
      <c r="AC307" s="97">
        <f t="shared" ca="1" si="90"/>
        <v>5644.9245328329207</v>
      </c>
      <c r="AD307" s="97">
        <f ca="1">AC307+Assumptions!D47-Assumptions!D48-Assumptions!D49</f>
        <v>6785.4245328329207</v>
      </c>
      <c r="AE307" s="73">
        <f ca="1">AD307/Assumptions!D46</f>
        <v>145.92310823296603</v>
      </c>
      <c r="AF307" s="77">
        <f ca="1">AE307/Assumptions!D45-1</f>
        <v>0.44764988326355182</v>
      </c>
    </row>
    <row r="308" spans="2:32" x14ac:dyDescent="0.2">
      <c r="B308" s="130">
        <v>297</v>
      </c>
      <c r="C308" s="77">
        <f ca="1">MAX(Assumptions!F70,MIN(Assumptions!G70,NORMINV(RAND(),Assumptions!D70,Assumptions!E70)))</f>
        <v>0.15805320898021619</v>
      </c>
      <c r="D308" s="77">
        <f ca="1">MAX(Assumptions!F71,MIN(Assumptions!G71,NORMINV(RAND(),Assumptions!D71,Assumptions!E71)))</f>
        <v>0.33444308731118944</v>
      </c>
      <c r="E308" s="77">
        <f ca="1">MAX(Assumptions!F72,MIN(Assumptions!G72,NORMINV(RAND(),Assumptions!D72,Assumptions!E72)))</f>
        <v>8.3490419184334433E-2</v>
      </c>
      <c r="F308" s="77">
        <f ca="1">MAX(Assumptions!F73,MIN(Assumptions!G73,NORMINV(RAND(),Assumptions!D73,Assumptions!E73)))</f>
        <v>2.2186700684155423E-2</v>
      </c>
      <c r="G308" s="101">
        <f ca="1">MAX(Assumptions!F74,MIN(Assumptions!G74,NORMINV(RAND(),Assumptions!D74,Assumptions!E74)))</f>
        <v>16.943180298713511</v>
      </c>
      <c r="H308" s="77">
        <f ca="1">MAX(Assumptions!F75,MIN(Assumptions!G75,NORMINV(RAND(),Assumptions!D75,Assumptions!E75)))</f>
        <v>0.58515662056157292</v>
      </c>
      <c r="I308" s="97">
        <f ca="1">'Historical Financials'!F7*(1+C308)</f>
        <v>1201.5960096378722</v>
      </c>
      <c r="J308" s="97">
        <f t="shared" ca="1" si="73"/>
        <v>1391.5121148589608</v>
      </c>
      <c r="K308" s="97">
        <f t="shared" ca="1" si="74"/>
        <v>1611.4450699472668</v>
      </c>
      <c r="L308" s="97">
        <f t="shared" ca="1" si="75"/>
        <v>1866.1391343477812</v>
      </c>
      <c r="M308" s="97">
        <f t="shared" ca="1" si="76"/>
        <v>2161.0884129350111</v>
      </c>
      <c r="N308" s="54">
        <f>Assumptions!E59</f>
        <v>0.25</v>
      </c>
      <c r="O308" s="77">
        <f t="shared" ca="1" si="77"/>
        <v>0.27111077182779736</v>
      </c>
      <c r="P308" s="77">
        <f t="shared" ca="1" si="78"/>
        <v>0.29222154365559472</v>
      </c>
      <c r="Q308" s="77">
        <f t="shared" ca="1" si="79"/>
        <v>0.31333231548339208</v>
      </c>
      <c r="R308" s="77">
        <f t="shared" ca="1" si="80"/>
        <v>0.33444308731118944</v>
      </c>
      <c r="S308" s="97">
        <f t="shared" ca="1" si="81"/>
        <v>175.78046506999212</v>
      </c>
      <c r="T308" s="97">
        <f t="shared" ca="1" si="82"/>
        <v>220.75263094962793</v>
      </c>
      <c r="U308" s="97">
        <f t="shared" ca="1" si="83"/>
        <v>275.54964748634654</v>
      </c>
      <c r="V308" s="97">
        <f t="shared" ca="1" si="84"/>
        <v>342.15377158831564</v>
      </c>
      <c r="W308" s="97">
        <f t="shared" ca="1" si="85"/>
        <v>422.92843149939182</v>
      </c>
      <c r="X308" s="97">
        <f t="shared" ca="1" si="86"/>
        <v>1098.410386726825</v>
      </c>
      <c r="Y308" s="97">
        <f t="shared" ca="1" si="87"/>
        <v>7051.9672965454092</v>
      </c>
      <c r="Z308" s="97">
        <f t="shared" ca="1" si="88"/>
        <v>12245.8713044541</v>
      </c>
      <c r="AA308" s="97">
        <f ca="1">Assumptions!D40*Y308+(1-Assumptions!D40)*Z308</f>
        <v>9389.2241001043203</v>
      </c>
      <c r="AB308" s="97">
        <f t="shared" ca="1" si="89"/>
        <v>6287.8812007043925</v>
      </c>
      <c r="AC308" s="97">
        <f t="shared" ca="1" si="90"/>
        <v>7386.2915874312175</v>
      </c>
      <c r="AD308" s="97">
        <f ca="1">AC308+Assumptions!D47-Assumptions!D48-Assumptions!D49</f>
        <v>8526.7915874312166</v>
      </c>
      <c r="AE308" s="73">
        <f ca="1">AD308/Assumptions!D46</f>
        <v>183.37186209529497</v>
      </c>
      <c r="AF308" s="77">
        <f ca="1">AE308/Assumptions!D45-1</f>
        <v>0.81916529856443421</v>
      </c>
    </row>
    <row r="309" spans="2:32" x14ac:dyDescent="0.2">
      <c r="B309" s="130">
        <v>298</v>
      </c>
      <c r="C309" s="77">
        <f ca="1">MAX(Assumptions!F70,MIN(Assumptions!G70,NORMINV(RAND(),Assumptions!D70,Assumptions!E70)))</f>
        <v>0.18560794182416218</v>
      </c>
      <c r="D309" s="77">
        <f ca="1">MAX(Assumptions!F71,MIN(Assumptions!G71,NORMINV(RAND(),Assumptions!D71,Assumptions!E71)))</f>
        <v>0.26227612520040866</v>
      </c>
      <c r="E309" s="77">
        <f ca="1">MAX(Assumptions!F72,MIN(Assumptions!G72,NORMINV(RAND(),Assumptions!D72,Assumptions!E72)))</f>
        <v>8.8084471626247579E-2</v>
      </c>
      <c r="F309" s="77">
        <f ca="1">MAX(Assumptions!F73,MIN(Assumptions!G73,NORMINV(RAND(),Assumptions!D73,Assumptions!E73)))</f>
        <v>4.0288311660471331E-2</v>
      </c>
      <c r="G309" s="101">
        <f ca="1">MAX(Assumptions!F74,MIN(Assumptions!G74,NORMINV(RAND(),Assumptions!D74,Assumptions!E74)))</f>
        <v>14.759607725834584</v>
      </c>
      <c r="H309" s="77">
        <f ca="1">MAX(Assumptions!F75,MIN(Assumptions!G75,NORMINV(RAND(),Assumptions!D75,Assumptions!E75)))</f>
        <v>0.61424808604101833</v>
      </c>
      <c r="I309" s="97">
        <f ca="1">'Historical Financials'!F7*(1+C309)</f>
        <v>1230.1868004367507</v>
      </c>
      <c r="J309" s="97">
        <f t="shared" ca="1" si="73"/>
        <v>1458.5192405250675</v>
      </c>
      <c r="K309" s="97">
        <f t="shared" ca="1" si="74"/>
        <v>1729.2319948698657</v>
      </c>
      <c r="L309" s="97">
        <f t="shared" ca="1" si="75"/>
        <v>2050.191186374152</v>
      </c>
      <c r="M309" s="97">
        <f t="shared" ca="1" si="76"/>
        <v>2430.722952823096</v>
      </c>
      <c r="N309" s="54">
        <f>Assumptions!E59</f>
        <v>0.25</v>
      </c>
      <c r="O309" s="77">
        <f t="shared" ca="1" si="77"/>
        <v>0.25306903130010217</v>
      </c>
      <c r="P309" s="77">
        <f t="shared" ca="1" si="78"/>
        <v>0.25613806260020433</v>
      </c>
      <c r="Q309" s="77">
        <f t="shared" ca="1" si="79"/>
        <v>0.2592070939003065</v>
      </c>
      <c r="R309" s="77">
        <f t="shared" ca="1" si="80"/>
        <v>0.26227612520040866</v>
      </c>
      <c r="S309" s="97">
        <f t="shared" ca="1" si="81"/>
        <v>188.90997191029956</v>
      </c>
      <c r="T309" s="97">
        <f t="shared" ca="1" si="82"/>
        <v>226.72268557698598</v>
      </c>
      <c r="U309" s="97">
        <f t="shared" ca="1" si="83"/>
        <v>272.06407243112739</v>
      </c>
      <c r="V309" s="97">
        <f t="shared" ca="1" si="84"/>
        <v>326.42623590799224</v>
      </c>
      <c r="W309" s="97">
        <f t="shared" ca="1" si="85"/>
        <v>391.59580682741426</v>
      </c>
      <c r="X309" s="97">
        <f t="shared" ca="1" si="86"/>
        <v>1065.9521836407657</v>
      </c>
      <c r="Y309" s="97">
        <f t="shared" ca="1" si="87"/>
        <v>8523.1227996036523</v>
      </c>
      <c r="Z309" s="97">
        <f t="shared" ca="1" si="88"/>
        <v>9409.5539362712261</v>
      </c>
      <c r="AA309" s="97">
        <f ca="1">Assumptions!D40*Y309+(1-Assumptions!D40)*Z309</f>
        <v>8922.0168111040603</v>
      </c>
      <c r="AB309" s="97">
        <f t="shared" ca="1" si="89"/>
        <v>5849.920649847204</v>
      </c>
      <c r="AC309" s="97">
        <f t="shared" ca="1" si="90"/>
        <v>6915.8728334879697</v>
      </c>
      <c r="AD309" s="97">
        <f ca="1">AC309+Assumptions!D47-Assumptions!D48-Assumptions!D49</f>
        <v>8056.3728334879697</v>
      </c>
      <c r="AE309" s="73">
        <f ca="1">AD309/Assumptions!D46</f>
        <v>173.25532975242945</v>
      </c>
      <c r="AF309" s="77">
        <f ca="1">AE309/Assumptions!D45-1</f>
        <v>0.7188028745280699</v>
      </c>
    </row>
    <row r="310" spans="2:32" x14ac:dyDescent="0.2">
      <c r="B310" s="130">
        <v>299</v>
      </c>
      <c r="C310" s="77">
        <f ca="1">MAX(Assumptions!F70,MIN(Assumptions!G70,NORMINV(RAND(),Assumptions!D70,Assumptions!E70)))</f>
        <v>0.11116472244961387</v>
      </c>
      <c r="D310" s="77">
        <f ca="1">MAX(Assumptions!F71,MIN(Assumptions!G71,NORMINV(RAND(),Assumptions!D71,Assumptions!E71)))</f>
        <v>0.2954299359635309</v>
      </c>
      <c r="E310" s="77">
        <f ca="1">MAX(Assumptions!F72,MIN(Assumptions!G72,NORMINV(RAND(),Assumptions!D72,Assumptions!E72)))</f>
        <v>8.87457582351239E-2</v>
      </c>
      <c r="F310" s="77">
        <f ca="1">MAX(Assumptions!F73,MIN(Assumptions!G73,NORMINV(RAND(),Assumptions!D73,Assumptions!E73)))</f>
        <v>3.9307151805776611E-2</v>
      </c>
      <c r="G310" s="101">
        <f ca="1">MAX(Assumptions!F74,MIN(Assumptions!G74,NORMINV(RAND(),Assumptions!D74,Assumptions!E74)))</f>
        <v>10.178831822748336</v>
      </c>
      <c r="H310" s="77">
        <f ca="1">MAX(Assumptions!F75,MIN(Assumptions!G75,NORMINV(RAND(),Assumptions!D75,Assumptions!E75)))</f>
        <v>0.6170375379967753</v>
      </c>
      <c r="I310" s="97">
        <f ca="1">'Historical Financials'!F7*(1+C310)</f>
        <v>1152.9445160137193</v>
      </c>
      <c r="J310" s="97">
        <f t="shared" ca="1" si="73"/>
        <v>1281.1112731361889</v>
      </c>
      <c r="K310" s="97">
        <f t="shared" ca="1" si="74"/>
        <v>1423.525652241445</v>
      </c>
      <c r="L310" s="97">
        <f t="shared" ca="1" si="75"/>
        <v>1581.7714862727707</v>
      </c>
      <c r="M310" s="97">
        <f t="shared" ca="1" si="76"/>
        <v>1757.6086745229966</v>
      </c>
      <c r="N310" s="54">
        <f>Assumptions!E59</f>
        <v>0.25</v>
      </c>
      <c r="O310" s="77">
        <f t="shared" ca="1" si="77"/>
        <v>0.26135748399088271</v>
      </c>
      <c r="P310" s="77">
        <f t="shared" ca="1" si="78"/>
        <v>0.27271496798176542</v>
      </c>
      <c r="Q310" s="77">
        <f t="shared" ca="1" si="79"/>
        <v>0.28407245197264819</v>
      </c>
      <c r="R310" s="77">
        <f t="shared" ca="1" si="80"/>
        <v>0.2954299359635309</v>
      </c>
      <c r="S310" s="97">
        <f t="shared" ca="1" si="81"/>
        <v>177.85251140199725</v>
      </c>
      <c r="T310" s="97">
        <f t="shared" ca="1" si="82"/>
        <v>206.60145653264513</v>
      </c>
      <c r="U310" s="97">
        <f t="shared" ca="1" si="83"/>
        <v>239.5443092779866</v>
      </c>
      <c r="V310" s="97">
        <f t="shared" ca="1" si="84"/>
        <v>277.25823095448135</v>
      </c>
      <c r="W310" s="97">
        <f t="shared" ca="1" si="85"/>
        <v>320.39687621975588</v>
      </c>
      <c r="X310" s="97">
        <f t="shared" ca="1" si="86"/>
        <v>930.02234446653438</v>
      </c>
      <c r="Y310" s="97">
        <f t="shared" ca="1" si="87"/>
        <v>6735.4399511098582</v>
      </c>
      <c r="Z310" s="97">
        <f t="shared" ca="1" si="88"/>
        <v>5285.3606446093627</v>
      </c>
      <c r="AA310" s="97">
        <f ca="1">Assumptions!D40*Y310+(1-Assumptions!D40)*Z310</f>
        <v>6082.9042631846351</v>
      </c>
      <c r="AB310" s="97">
        <f t="shared" ca="1" si="89"/>
        <v>3976.2950384593573</v>
      </c>
      <c r="AC310" s="97">
        <f t="shared" ca="1" si="90"/>
        <v>4906.3173829258922</v>
      </c>
      <c r="AD310" s="97">
        <f ca="1">AC310+Assumptions!D47-Assumptions!D48-Assumptions!D49</f>
        <v>6046.8173829258922</v>
      </c>
      <c r="AE310" s="73">
        <f ca="1">AD310/Assumptions!D46</f>
        <v>130.03908350378262</v>
      </c>
      <c r="AF310" s="77">
        <f ca="1">AE310/Assumptions!D45-1</f>
        <v>0.29007027285498643</v>
      </c>
    </row>
    <row r="311" spans="2:32" x14ac:dyDescent="0.2">
      <c r="B311" s="130">
        <v>300</v>
      </c>
      <c r="C311" s="77">
        <f ca="1">MAX(Assumptions!F70,MIN(Assumptions!G70,NORMINV(RAND(),Assumptions!D70,Assumptions!E70)))</f>
        <v>0.15999992964547538</v>
      </c>
      <c r="D311" s="77">
        <f ca="1">MAX(Assumptions!F71,MIN(Assumptions!G71,NORMINV(RAND(),Assumptions!D71,Assumptions!E71)))</f>
        <v>0.29837398076122479</v>
      </c>
      <c r="E311" s="77">
        <f ca="1">MAX(Assumptions!F72,MIN(Assumptions!G72,NORMINV(RAND(),Assumptions!D72,Assumptions!E72)))</f>
        <v>8.38771838983743E-2</v>
      </c>
      <c r="F311" s="77">
        <f ca="1">MAX(Assumptions!F73,MIN(Assumptions!G73,NORMINV(RAND(),Assumptions!D73,Assumptions!E73)))</f>
        <v>2.6039330984438988E-2</v>
      </c>
      <c r="G311" s="101">
        <f ca="1">MAX(Assumptions!F74,MIN(Assumptions!G74,NORMINV(RAND(),Assumptions!D74,Assumptions!E74)))</f>
        <v>13.698137623691119</v>
      </c>
      <c r="H311" s="77">
        <f ca="1">MAX(Assumptions!F75,MIN(Assumptions!G75,NORMINV(RAND(),Assumptions!D75,Assumptions!E75)))</f>
        <v>0.65568938864808901</v>
      </c>
      <c r="I311" s="97">
        <f ca="1">'Historical Financials'!F7*(1+C311)</f>
        <v>1203.6159270001451</v>
      </c>
      <c r="J311" s="97">
        <f t="shared" ca="1" si="73"/>
        <v>1396.1943906403419</v>
      </c>
      <c r="K311" s="97">
        <f t="shared" ca="1" si="74"/>
        <v>1619.5853949142038</v>
      </c>
      <c r="L311" s="97">
        <f t="shared" ca="1" si="75"/>
        <v>1878.7189441553157</v>
      </c>
      <c r="M311" s="97">
        <f t="shared" ca="1" si="76"/>
        <v>2179.313843043788</v>
      </c>
      <c r="N311" s="54">
        <f>Assumptions!E59</f>
        <v>0.25</v>
      </c>
      <c r="O311" s="77">
        <f t="shared" ca="1" si="77"/>
        <v>0.26209349519030622</v>
      </c>
      <c r="P311" s="77">
        <f t="shared" ca="1" si="78"/>
        <v>0.27418699038061239</v>
      </c>
      <c r="Q311" s="77">
        <f t="shared" ca="1" si="79"/>
        <v>0.28628048557091856</v>
      </c>
      <c r="R311" s="77">
        <f t="shared" ca="1" si="80"/>
        <v>0.29837398076122479</v>
      </c>
      <c r="S311" s="97">
        <f t="shared" ca="1" si="81"/>
        <v>197.29954783545702</v>
      </c>
      <c r="T311" s="97">
        <f t="shared" ca="1" si="82"/>
        <v>239.93869179292037</v>
      </c>
      <c r="U311" s="97">
        <f t="shared" ca="1" si="83"/>
        <v>291.17149183436294</v>
      </c>
      <c r="V311" s="97">
        <f t="shared" ca="1" si="84"/>
        <v>352.65635557209578</v>
      </c>
      <c r="W311" s="97">
        <f t="shared" ca="1" si="85"/>
        <v>426.36238341873963</v>
      </c>
      <c r="X311" s="97">
        <f t="shared" ca="1" si="86"/>
        <v>1155.4865870807491</v>
      </c>
      <c r="Y311" s="97">
        <f t="shared" ca="1" si="87"/>
        <v>7563.6378703555356</v>
      </c>
      <c r="Z311" s="97">
        <f t="shared" ca="1" si="88"/>
        <v>8907.2214782621795</v>
      </c>
      <c r="AA311" s="97">
        <f ca="1">Assumptions!D40*Y311+(1-Assumptions!D40)*Z311</f>
        <v>8168.2504939135251</v>
      </c>
      <c r="AB311" s="97">
        <f t="shared" ca="1" si="89"/>
        <v>5460.4530365934697</v>
      </c>
      <c r="AC311" s="97">
        <f t="shared" ca="1" si="90"/>
        <v>6615.9396236742186</v>
      </c>
      <c r="AD311" s="97">
        <f ca="1">AC311+Assumptions!D47-Assumptions!D48-Assumptions!D49</f>
        <v>7756.4396236742186</v>
      </c>
      <c r="AE311" s="73">
        <f ca="1">AD311/Assumptions!D46</f>
        <v>166.80515319729503</v>
      </c>
      <c r="AF311" s="77">
        <f ca="1">AE311/Assumptions!D45-1</f>
        <v>0.65481302775094274</v>
      </c>
    </row>
    <row r="312" spans="2:32" x14ac:dyDescent="0.2">
      <c r="B312" s="130">
        <v>301</v>
      </c>
      <c r="C312" s="77">
        <f ca="1">MAX(Assumptions!F70,MIN(Assumptions!G70,NORMINV(RAND(),Assumptions!D70,Assumptions!E70)))</f>
        <v>8.7372760797995136E-2</v>
      </c>
      <c r="D312" s="77">
        <f ca="1">MAX(Assumptions!F71,MIN(Assumptions!G71,NORMINV(RAND(),Assumptions!D71,Assumptions!E71)))</f>
        <v>0.3272335526738181</v>
      </c>
      <c r="E312" s="77">
        <f ca="1">MAX(Assumptions!F72,MIN(Assumptions!G72,NORMINV(RAND(),Assumptions!D72,Assumptions!E72)))</f>
        <v>0.1103322829891059</v>
      </c>
      <c r="F312" s="77">
        <f ca="1">MAX(Assumptions!F73,MIN(Assumptions!G73,NORMINV(RAND(),Assumptions!D73,Assumptions!E73)))</f>
        <v>4.5499083053516243E-2</v>
      </c>
      <c r="G312" s="101">
        <f ca="1">MAX(Assumptions!F74,MIN(Assumptions!G74,NORMINV(RAND(),Assumptions!D74,Assumptions!E74)))</f>
        <v>13.809446086378967</v>
      </c>
      <c r="H312" s="77">
        <f ca="1">MAX(Assumptions!F75,MIN(Assumptions!G75,NORMINV(RAND(),Assumptions!D75,Assumptions!E75)))</f>
        <v>0.59007493338476613</v>
      </c>
      <c r="I312" s="97">
        <f ca="1">'Historical Financials'!F7*(1+C312)</f>
        <v>1128.2579766039996</v>
      </c>
      <c r="J312" s="97">
        <f t="shared" ca="1" si="73"/>
        <v>1226.8369909122507</v>
      </c>
      <c r="K312" s="97">
        <f t="shared" ca="1" si="74"/>
        <v>1334.0291258573588</v>
      </c>
      <c r="L312" s="97">
        <f t="shared" ca="1" si="75"/>
        <v>1450.5869335684522</v>
      </c>
      <c r="M312" s="97">
        <f t="shared" ca="1" si="76"/>
        <v>1577.3287187318258</v>
      </c>
      <c r="N312" s="54">
        <f>Assumptions!E59</f>
        <v>0.25</v>
      </c>
      <c r="O312" s="77">
        <f t="shared" ca="1" si="77"/>
        <v>0.26930838816845454</v>
      </c>
      <c r="P312" s="77">
        <f t="shared" ca="1" si="78"/>
        <v>0.28861677633690908</v>
      </c>
      <c r="Q312" s="77">
        <f t="shared" ca="1" si="79"/>
        <v>0.30792516450536356</v>
      </c>
      <c r="R312" s="77">
        <f t="shared" ca="1" si="80"/>
        <v>0.3272335526738181</v>
      </c>
      <c r="S312" s="97">
        <f t="shared" ca="1" si="81"/>
        <v>166.43918759635903</v>
      </c>
      <c r="T312" s="97">
        <f t="shared" ca="1" si="82"/>
        <v>194.95927841756529</v>
      </c>
      <c r="U312" s="97">
        <f t="shared" ca="1" si="83"/>
        <v>227.19253073878122</v>
      </c>
      <c r="V312" s="97">
        <f t="shared" ca="1" si="84"/>
        <v>263.5700805488907</v>
      </c>
      <c r="W312" s="97">
        <f t="shared" ca="1" si="85"/>
        <v>304.5700566476329</v>
      </c>
      <c r="X312" s="97">
        <f t="shared" ca="1" si="86"/>
        <v>827.90233792977915</v>
      </c>
      <c r="Y312" s="97">
        <f t="shared" ca="1" si="87"/>
        <v>4911.4915701678856</v>
      </c>
      <c r="Z312" s="97">
        <f t="shared" ca="1" si="88"/>
        <v>7127.8129926226393</v>
      </c>
      <c r="AA312" s="97">
        <f ca="1">Assumptions!D40*Y312+(1-Assumptions!D40)*Z312</f>
        <v>5908.8362102725241</v>
      </c>
      <c r="AB312" s="97">
        <f t="shared" ca="1" si="89"/>
        <v>3501.3628220508667</v>
      </c>
      <c r="AC312" s="97">
        <f t="shared" ca="1" si="90"/>
        <v>4329.2651599806459</v>
      </c>
      <c r="AD312" s="97">
        <f ca="1">AC312+Assumptions!D47-Assumptions!D48-Assumptions!D49</f>
        <v>5469.7651599806459</v>
      </c>
      <c r="AE312" s="73">
        <f ca="1">AD312/Assumptions!D46</f>
        <v>117.62935827915368</v>
      </c>
      <c r="AF312" s="77">
        <f ca="1">AE312/Assumptions!D45-1</f>
        <v>0.16695791943604843</v>
      </c>
    </row>
    <row r="313" spans="2:32" x14ac:dyDescent="0.2">
      <c r="B313" s="130">
        <v>302</v>
      </c>
      <c r="C313" s="77">
        <f ca="1">MAX(Assumptions!F70,MIN(Assumptions!G70,NORMINV(RAND(),Assumptions!D70,Assumptions!E70)))</f>
        <v>0.11601269925361592</v>
      </c>
      <c r="D313" s="77">
        <f ca="1">MAX(Assumptions!F71,MIN(Assumptions!G71,NORMINV(RAND(),Assumptions!D71,Assumptions!E71)))</f>
        <v>0.18608516254964663</v>
      </c>
      <c r="E313" s="77">
        <f ca="1">MAX(Assumptions!F72,MIN(Assumptions!G72,NORMINV(RAND(),Assumptions!D72,Assumptions!E72)))</f>
        <v>7.5818382439304777E-2</v>
      </c>
      <c r="F313" s="77">
        <f ca="1">MAX(Assumptions!F73,MIN(Assumptions!G73,NORMINV(RAND(),Assumptions!D73,Assumptions!E73)))</f>
        <v>3.1492376165438159E-2</v>
      </c>
      <c r="G313" s="101">
        <f ca="1">MAX(Assumptions!F74,MIN(Assumptions!G74,NORMINV(RAND(),Assumptions!D74,Assumptions!E74)))</f>
        <v>15.37045500257034</v>
      </c>
      <c r="H313" s="77">
        <f ca="1">MAX(Assumptions!F75,MIN(Assumptions!G75,NORMINV(RAND(),Assumptions!D75,Assumptions!E75)))</f>
        <v>0.72438379552601861</v>
      </c>
      <c r="I313" s="97">
        <f ca="1">'Historical Financials'!F7*(1+C313)</f>
        <v>1157.9747767455517</v>
      </c>
      <c r="J313" s="97">
        <f t="shared" ca="1" si="73"/>
        <v>1292.3145562634063</v>
      </c>
      <c r="K313" s="97">
        <f t="shared" ca="1" si="74"/>
        <v>1442.239456220263</v>
      </c>
      <c r="L313" s="97">
        <f t="shared" ca="1" si="75"/>
        <v>1609.557548506443</v>
      </c>
      <c r="M313" s="97">
        <f t="shared" ca="1" si="76"/>
        <v>1796.2866643127084</v>
      </c>
      <c r="N313" s="54">
        <f>Assumptions!E59</f>
        <v>0.25</v>
      </c>
      <c r="O313" s="77">
        <f t="shared" ca="1" si="77"/>
        <v>0.23402129063741167</v>
      </c>
      <c r="P313" s="77">
        <f t="shared" ca="1" si="78"/>
        <v>0.21804258127482332</v>
      </c>
      <c r="Q313" s="77">
        <f t="shared" ca="1" si="79"/>
        <v>0.20206387191223496</v>
      </c>
      <c r="R313" s="77">
        <f t="shared" ca="1" si="80"/>
        <v>0.18608516254964663</v>
      </c>
      <c r="S313" s="97">
        <f t="shared" ca="1" si="81"/>
        <v>209.70454097558419</v>
      </c>
      <c r="T313" s="97">
        <f t="shared" ca="1" si="82"/>
        <v>219.07475408851838</v>
      </c>
      <c r="U313" s="97">
        <f t="shared" ca="1" si="83"/>
        <v>227.79669245874518</v>
      </c>
      <c r="V313" s="97">
        <f t="shared" ca="1" si="84"/>
        <v>235.59382668481371</v>
      </c>
      <c r="W313" s="97">
        <f t="shared" ca="1" si="85"/>
        <v>242.13419061570912</v>
      </c>
      <c r="X313" s="97">
        <f t="shared" ca="1" si="86"/>
        <v>911.05575534233014</v>
      </c>
      <c r="Y313" s="97">
        <f t="shared" ca="1" si="87"/>
        <v>5634.6057906945753</v>
      </c>
      <c r="Z313" s="97">
        <f t="shared" ca="1" si="88"/>
        <v>5137.7635784080276</v>
      </c>
      <c r="AA313" s="97">
        <f ca="1">Assumptions!D40*Y313+(1-Assumptions!D40)*Z313</f>
        <v>5411.0267951656288</v>
      </c>
      <c r="AB313" s="97">
        <f t="shared" ca="1" si="89"/>
        <v>3754.783326680767</v>
      </c>
      <c r="AC313" s="97">
        <f t="shared" ca="1" si="90"/>
        <v>4665.839082023097</v>
      </c>
      <c r="AD313" s="97">
        <f ca="1">AC313+Assumptions!D47-Assumptions!D48-Assumptions!D49</f>
        <v>5806.339082023097</v>
      </c>
      <c r="AE313" s="73">
        <f ca="1">AD313/Assumptions!D46</f>
        <v>124.86750714028166</v>
      </c>
      <c r="AF313" s="77">
        <f ca="1">AE313/Assumptions!D45-1</f>
        <v>0.23876495178850865</v>
      </c>
    </row>
    <row r="314" spans="2:32" x14ac:dyDescent="0.2">
      <c r="B314" s="130">
        <v>303</v>
      </c>
      <c r="C314" s="77">
        <f ca="1">MAX(Assumptions!F70,MIN(Assumptions!G70,NORMINV(RAND(),Assumptions!D70,Assumptions!E70)))</f>
        <v>0.1617745927420528</v>
      </c>
      <c r="D314" s="77">
        <f ca="1">MAX(Assumptions!F71,MIN(Assumptions!G71,NORMINV(RAND(),Assumptions!D71,Assumptions!E71)))</f>
        <v>0.34485358896544449</v>
      </c>
      <c r="E314" s="77">
        <f ca="1">MAX(Assumptions!F72,MIN(Assumptions!G72,NORMINV(RAND(),Assumptions!D72,Assumptions!E72)))</f>
        <v>0.10056487483910682</v>
      </c>
      <c r="F314" s="77">
        <f ca="1">MAX(Assumptions!F73,MIN(Assumptions!G73,NORMINV(RAND(),Assumptions!D73,Assumptions!E73)))</f>
        <v>3.294164289082236E-2</v>
      </c>
      <c r="G314" s="101">
        <f ca="1">MAX(Assumptions!F74,MIN(Assumptions!G74,NORMINV(RAND(),Assumptions!D74,Assumptions!E74)))</f>
        <v>16.905901135144987</v>
      </c>
      <c r="H314" s="77">
        <f ca="1">MAX(Assumptions!F75,MIN(Assumptions!G75,NORMINV(RAND(),Assumptions!D75,Assumptions!E75)))</f>
        <v>0.58598692715109568</v>
      </c>
      <c r="I314" s="97">
        <f ca="1">'Historical Financials'!F7*(1+C314)</f>
        <v>1205.457317429154</v>
      </c>
      <c r="J314" s="97">
        <f t="shared" ca="1" si="73"/>
        <v>1400.4696840241829</v>
      </c>
      <c r="K314" s="97">
        <f t="shared" ca="1" si="74"/>
        <v>1627.0300968047866</v>
      </c>
      <c r="L314" s="97">
        <f t="shared" ca="1" si="75"/>
        <v>1890.2422280944438</v>
      </c>
      <c r="M314" s="97">
        <f t="shared" ca="1" si="76"/>
        <v>2196.0353947282529</v>
      </c>
      <c r="N314" s="54">
        <f>Assumptions!E59</f>
        <v>0.25</v>
      </c>
      <c r="O314" s="77">
        <f t="shared" ca="1" si="77"/>
        <v>0.27371339724136112</v>
      </c>
      <c r="P314" s="77">
        <f t="shared" ca="1" si="78"/>
        <v>0.29742679448272225</v>
      </c>
      <c r="Q314" s="77">
        <f t="shared" ca="1" si="79"/>
        <v>0.32114019172408337</v>
      </c>
      <c r="R314" s="77">
        <f t="shared" ca="1" si="80"/>
        <v>0.34485358896544449</v>
      </c>
      <c r="S314" s="97">
        <f t="shared" ca="1" si="81"/>
        <v>176.59555731302822</v>
      </c>
      <c r="T314" s="97">
        <f t="shared" ca="1" si="82"/>
        <v>224.62479537933845</v>
      </c>
      <c r="U314" s="97">
        <f t="shared" ca="1" si="83"/>
        <v>283.57216864094914</v>
      </c>
      <c r="V314" s="97">
        <f t="shared" ca="1" si="84"/>
        <v>355.71325675219123</v>
      </c>
      <c r="W314" s="97">
        <f t="shared" ca="1" si="85"/>
        <v>443.77416258898057</v>
      </c>
      <c r="X314" s="97">
        <f t="shared" ca="1" si="86"/>
        <v>1075.9338633917014</v>
      </c>
      <c r="Y314" s="97">
        <f t="shared" ca="1" si="87"/>
        <v>6778.6291688590254</v>
      </c>
      <c r="Z314" s="97">
        <f t="shared" ca="1" si="88"/>
        <v>12803.019609218316</v>
      </c>
      <c r="AA314" s="97">
        <f ca="1">Assumptions!D40*Y314+(1-Assumptions!D40)*Z314</f>
        <v>9489.6048670207056</v>
      </c>
      <c r="AB314" s="97">
        <f t="shared" ca="1" si="89"/>
        <v>5877.1921484969207</v>
      </c>
      <c r="AC314" s="97">
        <f t="shared" ca="1" si="90"/>
        <v>6953.1260118886221</v>
      </c>
      <c r="AD314" s="97">
        <f ca="1">AC314+Assumptions!D47-Assumptions!D48-Assumptions!D49</f>
        <v>8093.6260118886221</v>
      </c>
      <c r="AE314" s="73">
        <f ca="1">AD314/Assumptions!D46</f>
        <v>174.05647337394888</v>
      </c>
      <c r="AF314" s="77">
        <f ca="1">AE314/Assumptions!D45-1</f>
        <v>0.72675072791615958</v>
      </c>
    </row>
    <row r="315" spans="2:32" x14ac:dyDescent="0.2">
      <c r="B315" s="130">
        <v>304</v>
      </c>
      <c r="C315" s="77">
        <f ca="1">MAX(Assumptions!F70,MIN(Assumptions!G70,NORMINV(RAND(),Assumptions!D70,Assumptions!E70)))</f>
        <v>0.1536437289297298</v>
      </c>
      <c r="D315" s="77">
        <f ca="1">MAX(Assumptions!F71,MIN(Assumptions!G71,NORMINV(RAND(),Assumptions!D71,Assumptions!E71)))</f>
        <v>0.29085317786227149</v>
      </c>
      <c r="E315" s="77">
        <f ca="1">MAX(Assumptions!F72,MIN(Assumptions!G72,NORMINV(RAND(),Assumptions!D72,Assumptions!E72)))</f>
        <v>9.27356572537964E-2</v>
      </c>
      <c r="F315" s="77">
        <f ca="1">MAX(Assumptions!F73,MIN(Assumptions!G73,NORMINV(RAND(),Assumptions!D73,Assumptions!E73)))</f>
        <v>3.7059188749480686E-2</v>
      </c>
      <c r="G315" s="101">
        <f ca="1">MAX(Assumptions!F74,MIN(Assumptions!G74,NORMINV(RAND(),Assumptions!D74,Assumptions!E74)))</f>
        <v>21.124912617914028</v>
      </c>
      <c r="H315" s="77">
        <f ca="1">MAX(Assumptions!F75,MIN(Assumptions!G75,NORMINV(RAND(),Assumptions!D75,Assumptions!E75)))</f>
        <v>0.56137562658593443</v>
      </c>
      <c r="I315" s="97">
        <f ca="1">'Historical Financials'!F7*(1+C315)</f>
        <v>1197.0207331374877</v>
      </c>
      <c r="J315" s="97">
        <f t="shared" ca="1" si="73"/>
        <v>1380.9354621829305</v>
      </c>
      <c r="K315" s="97">
        <f t="shared" ca="1" si="74"/>
        <v>1593.1075360040159</v>
      </c>
      <c r="L315" s="97">
        <f t="shared" ca="1" si="75"/>
        <v>1837.8785184217268</v>
      </c>
      <c r="M315" s="97">
        <f t="shared" ca="1" si="76"/>
        <v>2120.2570273118881</v>
      </c>
      <c r="N315" s="54">
        <f>Assumptions!E59</f>
        <v>0.25</v>
      </c>
      <c r="O315" s="77">
        <f t="shared" ca="1" si="77"/>
        <v>0.26021329446556785</v>
      </c>
      <c r="P315" s="77">
        <f t="shared" ca="1" si="78"/>
        <v>0.27042658893113575</v>
      </c>
      <c r="Q315" s="77">
        <f t="shared" ca="1" si="79"/>
        <v>0.28063988339670365</v>
      </c>
      <c r="R315" s="77">
        <f t="shared" ca="1" si="80"/>
        <v>0.29085317786227149</v>
      </c>
      <c r="S315" s="97">
        <f t="shared" ca="1" si="81"/>
        <v>167.99456602535295</v>
      </c>
      <c r="T315" s="97">
        <f t="shared" ca="1" si="82"/>
        <v>201.72346357733403</v>
      </c>
      <c r="U315" s="97">
        <f t="shared" ca="1" si="83"/>
        <v>241.85108215719535</v>
      </c>
      <c r="V315" s="97">
        <f t="shared" ca="1" si="84"/>
        <v>289.54745078979772</v>
      </c>
      <c r="W315" s="97">
        <f t="shared" ca="1" si="85"/>
        <v>346.19108300578279</v>
      </c>
      <c r="X315" s="97">
        <f t="shared" ca="1" si="86"/>
        <v>933.3038679004884</v>
      </c>
      <c r="Y315" s="97">
        <f t="shared" ca="1" si="87"/>
        <v>6448.3372120926097</v>
      </c>
      <c r="Z315" s="97">
        <f t="shared" ca="1" si="88"/>
        <v>13027.384929542684</v>
      </c>
      <c r="AA315" s="97">
        <f ca="1">Assumptions!D40*Y315+(1-Assumptions!D40)*Z315</f>
        <v>9408.9086849451432</v>
      </c>
      <c r="AB315" s="97">
        <f t="shared" ca="1" si="89"/>
        <v>6038.9812250321502</v>
      </c>
      <c r="AC315" s="97">
        <f t="shared" ca="1" si="90"/>
        <v>6972.2850929326387</v>
      </c>
      <c r="AD315" s="97">
        <f ca="1">AC315+Assumptions!D47-Assumptions!D48-Assumptions!D49</f>
        <v>8112.7850929326387</v>
      </c>
      <c r="AE315" s="73">
        <f ca="1">AD315/Assumptions!D46</f>
        <v>174.46849662220728</v>
      </c>
      <c r="AF315" s="77">
        <f ca="1">AE315/Assumptions!D45-1</f>
        <v>0.73083826014094533</v>
      </c>
    </row>
    <row r="316" spans="2:32" x14ac:dyDescent="0.2">
      <c r="B316" s="130">
        <v>305</v>
      </c>
      <c r="C316" s="77">
        <f ca="1">MAX(Assumptions!F70,MIN(Assumptions!G70,NORMINV(RAND(),Assumptions!D70,Assumptions!E70)))</f>
        <v>0.15281570315416365</v>
      </c>
      <c r="D316" s="77">
        <f ca="1">MAX(Assumptions!F71,MIN(Assumptions!G71,NORMINV(RAND(),Assumptions!D71,Assumptions!E71)))</f>
        <v>0.27080604168157896</v>
      </c>
      <c r="E316" s="77">
        <f ca="1">MAX(Assumptions!F72,MIN(Assumptions!G72,NORMINV(RAND(),Assumptions!D72,Assumptions!E72)))</f>
        <v>7.0677292029785094E-2</v>
      </c>
      <c r="F316" s="77">
        <f ca="1">MAX(Assumptions!F73,MIN(Assumptions!G73,NORMINV(RAND(),Assumptions!D73,Assumptions!E73)))</f>
        <v>3.2969576187906413E-2</v>
      </c>
      <c r="G316" s="101">
        <f ca="1">MAX(Assumptions!F74,MIN(Assumptions!G74,NORMINV(RAND(),Assumptions!D74,Assumptions!E74)))</f>
        <v>16.001786225163475</v>
      </c>
      <c r="H316" s="77">
        <f ca="1">MAX(Assumptions!F75,MIN(Assumptions!G75,NORMINV(RAND(),Assumptions!D75,Assumptions!E75)))</f>
        <v>0.56557463596827506</v>
      </c>
      <c r="I316" s="97">
        <f ca="1">'Historical Financials'!F7*(1+C316)</f>
        <v>1196.1615735927601</v>
      </c>
      <c r="J316" s="97">
        <f t="shared" ca="1" si="73"/>
        <v>1378.9538455473287</v>
      </c>
      <c r="K316" s="97">
        <f t="shared" ca="1" si="74"/>
        <v>1589.6796470717818</v>
      </c>
      <c r="L316" s="97">
        <f t="shared" ca="1" si="75"/>
        <v>1832.607660128919</v>
      </c>
      <c r="M316" s="97">
        <f t="shared" ca="1" si="76"/>
        <v>2112.6588883172262</v>
      </c>
      <c r="N316" s="54">
        <f>Assumptions!E59</f>
        <v>0.25</v>
      </c>
      <c r="O316" s="77">
        <f t="shared" ca="1" si="77"/>
        <v>0.25520151042039474</v>
      </c>
      <c r="P316" s="77">
        <f t="shared" ca="1" si="78"/>
        <v>0.26040302084078948</v>
      </c>
      <c r="Q316" s="77">
        <f t="shared" ca="1" si="79"/>
        <v>0.26560453126118422</v>
      </c>
      <c r="R316" s="77">
        <f t="shared" ca="1" si="80"/>
        <v>0.27080604168157896</v>
      </c>
      <c r="S316" s="97">
        <f t="shared" ca="1" si="81"/>
        <v>169.12966163599108</v>
      </c>
      <c r="T316" s="97">
        <f t="shared" ca="1" si="82"/>
        <v>199.03199464188418</v>
      </c>
      <c r="U316" s="97">
        <f t="shared" ca="1" si="83"/>
        <v>234.12379578181921</v>
      </c>
      <c r="V316" s="97">
        <f t="shared" ca="1" si="84"/>
        <v>275.2928311077489</v>
      </c>
      <c r="W316" s="97">
        <f t="shared" ca="1" si="85"/>
        <v>323.57700808194357</v>
      </c>
      <c r="X316" s="97">
        <f t="shared" ca="1" si="86"/>
        <v>961.80561882866039</v>
      </c>
      <c r="Y316" s="97">
        <f t="shared" ca="1" si="87"/>
        <v>8864.1063888398912</v>
      </c>
      <c r="Z316" s="97">
        <f t="shared" ca="1" si="88"/>
        <v>9154.9545920508644</v>
      </c>
      <c r="AA316" s="97">
        <f ca="1">Assumptions!D40*Y316+(1-Assumptions!D40)*Z316</f>
        <v>8994.9880802848293</v>
      </c>
      <c r="AB316" s="97">
        <f t="shared" ca="1" si="89"/>
        <v>6393.0431101823397</v>
      </c>
      <c r="AC316" s="97">
        <f t="shared" ca="1" si="90"/>
        <v>7354.8487290109997</v>
      </c>
      <c r="AD316" s="97">
        <f ca="1">AC316+Assumptions!D47-Assumptions!D48-Assumptions!D49</f>
        <v>8495.3487290109988</v>
      </c>
      <c r="AE316" s="73">
        <f ca="1">AD316/Assumptions!D46</f>
        <v>182.69567159163438</v>
      </c>
      <c r="AF316" s="77">
        <f ca="1">AE316/Assumptions!D45-1</f>
        <v>0.81245705944081736</v>
      </c>
    </row>
    <row r="317" spans="2:32" x14ac:dyDescent="0.2">
      <c r="B317" s="130">
        <v>306</v>
      </c>
      <c r="C317" s="77">
        <f ca="1">MAX(Assumptions!F70,MIN(Assumptions!G70,NORMINV(RAND(),Assumptions!D70,Assumptions!E70)))</f>
        <v>0.1767295253374635</v>
      </c>
      <c r="D317" s="77">
        <f ca="1">MAX(Assumptions!F71,MIN(Assumptions!G71,NORMINV(RAND(),Assumptions!D71,Assumptions!E71)))</f>
        <v>0.34060318601371525</v>
      </c>
      <c r="E317" s="77">
        <f ca="1">MAX(Assumptions!F72,MIN(Assumptions!G72,NORMINV(RAND(),Assumptions!D72,Assumptions!E72)))</f>
        <v>9.4647388147514042E-2</v>
      </c>
      <c r="F317" s="77">
        <f ca="1">MAX(Assumptions!F73,MIN(Assumptions!G73,NORMINV(RAND(),Assumptions!D73,Assumptions!E73)))</f>
        <v>2.4895061390053555E-2</v>
      </c>
      <c r="G317" s="101">
        <f ca="1">MAX(Assumptions!F74,MIN(Assumptions!G74,NORMINV(RAND(),Assumptions!D74,Assumptions!E74)))</f>
        <v>15.510459808342802</v>
      </c>
      <c r="H317" s="77">
        <f ca="1">MAX(Assumptions!F75,MIN(Assumptions!G75,NORMINV(RAND(),Assumptions!D75,Assumptions!E75)))</f>
        <v>0.62746420664205227</v>
      </c>
      <c r="I317" s="97">
        <f ca="1">'Historical Financials'!F7*(1+C317)</f>
        <v>1220.9745554901519</v>
      </c>
      <c r="J317" s="97">
        <f t="shared" ca="1" si="73"/>
        <v>1436.756809131047</v>
      </c>
      <c r="K317" s="97">
        <f t="shared" ca="1" si="74"/>
        <v>1690.6741580341454</v>
      </c>
      <c r="L317" s="97">
        <f t="shared" ca="1" si="75"/>
        <v>1989.4661994838357</v>
      </c>
      <c r="M317" s="97">
        <f t="shared" ca="1" si="76"/>
        <v>2341.0636165935412</v>
      </c>
      <c r="N317" s="54">
        <f>Assumptions!E59</f>
        <v>0.25</v>
      </c>
      <c r="O317" s="77">
        <f t="shared" ca="1" si="77"/>
        <v>0.27265079650342883</v>
      </c>
      <c r="P317" s="77">
        <f t="shared" ca="1" si="78"/>
        <v>0.29530159300685765</v>
      </c>
      <c r="Q317" s="77">
        <f t="shared" ca="1" si="79"/>
        <v>0.31795238951028643</v>
      </c>
      <c r="R317" s="77">
        <f t="shared" ca="1" si="80"/>
        <v>0.34060318601371525</v>
      </c>
      <c r="S317" s="97">
        <f t="shared" ca="1" si="81"/>
        <v>191.52945769769016</v>
      </c>
      <c r="T317" s="97">
        <f t="shared" ca="1" si="82"/>
        <v>245.79836603004969</v>
      </c>
      <c r="U317" s="97">
        <f t="shared" ca="1" si="83"/>
        <v>313.26700935925021</v>
      </c>
      <c r="V317" s="97">
        <f t="shared" ca="1" si="84"/>
        <v>396.90595502825778</v>
      </c>
      <c r="W317" s="97">
        <f t="shared" ca="1" si="85"/>
        <v>500.32347267831591</v>
      </c>
      <c r="X317" s="97">
        <f t="shared" ca="1" si="86"/>
        <v>1213.6963925644839</v>
      </c>
      <c r="Y317" s="97">
        <f t="shared" ca="1" si="87"/>
        <v>7351.4258245253759</v>
      </c>
      <c r="Z317" s="97">
        <f t="shared" ca="1" si="88"/>
        <v>12367.633136681026</v>
      </c>
      <c r="AA317" s="97">
        <f ca="1">Assumptions!D40*Y317+(1-Assumptions!D40)*Z317</f>
        <v>9608.7191149954197</v>
      </c>
      <c r="AB317" s="97">
        <f t="shared" ca="1" si="89"/>
        <v>6113.5613159866925</v>
      </c>
      <c r="AC317" s="97">
        <f t="shared" ca="1" si="90"/>
        <v>7327.2577085511766</v>
      </c>
      <c r="AD317" s="97">
        <f ca="1">AC317+Assumptions!D47-Assumptions!D48-Assumptions!D49</f>
        <v>8467.7577085511766</v>
      </c>
      <c r="AE317" s="73">
        <f ca="1">AD317/Assumptions!D46</f>
        <v>182.10231631292854</v>
      </c>
      <c r="AF317" s="77">
        <f ca="1">AE317/Assumptions!D45-1</f>
        <v>0.80657059834254508</v>
      </c>
    </row>
    <row r="318" spans="2:32" x14ac:dyDescent="0.2">
      <c r="B318" s="130">
        <v>307</v>
      </c>
      <c r="C318" s="77">
        <f ca="1">MAX(Assumptions!F70,MIN(Assumptions!G70,NORMINV(RAND(),Assumptions!D70,Assumptions!E70)))</f>
        <v>9.2476748736300934E-2</v>
      </c>
      <c r="D318" s="77">
        <f ca="1">MAX(Assumptions!F71,MIN(Assumptions!G71,NORMINV(RAND(),Assumptions!D71,Assumptions!E71)))</f>
        <v>0.24126151097806603</v>
      </c>
      <c r="E318" s="77">
        <f ca="1">MAX(Assumptions!F72,MIN(Assumptions!G72,NORMINV(RAND(),Assumptions!D72,Assumptions!E72)))</f>
        <v>7.5939259569971926E-2</v>
      </c>
      <c r="F318" s="77">
        <f ca="1">MAX(Assumptions!F73,MIN(Assumptions!G73,NORMINV(RAND(),Assumptions!D73,Assumptions!E73)))</f>
        <v>4.4939236342051728E-2</v>
      </c>
      <c r="G318" s="101">
        <f ca="1">MAX(Assumptions!F74,MIN(Assumptions!G74,NORMINV(RAND(),Assumptions!D74,Assumptions!E74)))</f>
        <v>15.249865778326685</v>
      </c>
      <c r="H318" s="77">
        <f ca="1">MAX(Assumptions!F75,MIN(Assumptions!G75,NORMINV(RAND(),Assumptions!D75,Assumptions!E75)))</f>
        <v>0.64658018367900505</v>
      </c>
      <c r="I318" s="97">
        <f ca="1">'Historical Financials'!F7*(1+C318)</f>
        <v>1133.5538744887858</v>
      </c>
      <c r="J318" s="97">
        <f t="shared" ca="1" si="73"/>
        <v>1238.3812513189457</v>
      </c>
      <c r="K318" s="97">
        <f t="shared" ca="1" si="74"/>
        <v>1352.9027231369139</v>
      </c>
      <c r="L318" s="97">
        <f t="shared" ca="1" si="75"/>
        <v>1478.0147683291036</v>
      </c>
      <c r="M318" s="97">
        <f t="shared" ca="1" si="76"/>
        <v>1614.6967686884161</v>
      </c>
      <c r="N318" s="54">
        <f>Assumptions!E59</f>
        <v>0.25</v>
      </c>
      <c r="O318" s="77">
        <f t="shared" ca="1" si="77"/>
        <v>0.24781537774451651</v>
      </c>
      <c r="P318" s="77">
        <f t="shared" ca="1" si="78"/>
        <v>0.24563075548903301</v>
      </c>
      <c r="Q318" s="77">
        <f t="shared" ca="1" si="79"/>
        <v>0.24344613323354952</v>
      </c>
      <c r="R318" s="77">
        <f t="shared" ca="1" si="80"/>
        <v>0.24126151097806603</v>
      </c>
      <c r="S318" s="97">
        <f t="shared" ca="1" si="81"/>
        <v>183.23336809425174</v>
      </c>
      <c r="T318" s="97">
        <f t="shared" ca="1" si="82"/>
        <v>198.42893928285159</v>
      </c>
      <c r="U318" s="97">
        <f t="shared" ca="1" si="83"/>
        <v>214.86798207942215</v>
      </c>
      <c r="V318" s="97">
        <f t="shared" ca="1" si="84"/>
        <v>232.65052915617107</v>
      </c>
      <c r="W318" s="97">
        <f t="shared" ca="1" si="85"/>
        <v>251.88448047204733</v>
      </c>
      <c r="X318" s="97">
        <f t="shared" ca="1" si="86"/>
        <v>862.50505046654041</v>
      </c>
      <c r="Y318" s="97">
        <f t="shared" ca="1" si="87"/>
        <v>8490.4444985647842</v>
      </c>
      <c r="Z318" s="97">
        <f t="shared" ca="1" si="88"/>
        <v>5940.8014903674157</v>
      </c>
      <c r="AA318" s="97">
        <f ca="1">Assumptions!D40*Y318+(1-Assumptions!D40)*Z318</f>
        <v>7343.1051448759681</v>
      </c>
      <c r="AB318" s="97">
        <f t="shared" ca="1" si="89"/>
        <v>5092.6165108499981</v>
      </c>
      <c r="AC318" s="97">
        <f t="shared" ca="1" si="90"/>
        <v>5955.1215613165386</v>
      </c>
      <c r="AD318" s="97">
        <f ca="1">AC318+Assumptions!D47-Assumptions!D48-Assumptions!D49</f>
        <v>7095.6215613165386</v>
      </c>
      <c r="AE318" s="73">
        <f ca="1">AD318/Assumptions!D46</f>
        <v>152.59401207132342</v>
      </c>
      <c r="AF318" s="77">
        <f ca="1">AE318/Assumptions!D45-1</f>
        <v>0.5138294848345577</v>
      </c>
    </row>
    <row r="319" spans="2:32" x14ac:dyDescent="0.2">
      <c r="B319" s="130">
        <v>308</v>
      </c>
      <c r="C319" s="77">
        <f ca="1">MAX(Assumptions!F70,MIN(Assumptions!G70,NORMINV(RAND(),Assumptions!D70,Assumptions!E70)))</f>
        <v>0.12858648578452062</v>
      </c>
      <c r="D319" s="77">
        <f ca="1">MAX(Assumptions!F71,MIN(Assumptions!G71,NORMINV(RAND(),Assumptions!D71,Assumptions!E71)))</f>
        <v>0.32573827136871353</v>
      </c>
      <c r="E319" s="77">
        <f ca="1">MAX(Assumptions!F72,MIN(Assumptions!G72,NORMINV(RAND(),Assumptions!D72,Assumptions!E72)))</f>
        <v>7.7927938795760307E-2</v>
      </c>
      <c r="F319" s="77">
        <f ca="1">MAX(Assumptions!F73,MIN(Assumptions!G73,NORMINV(RAND(),Assumptions!D73,Assumptions!E73)))</f>
        <v>4.3096634092104694E-2</v>
      </c>
      <c r="G319" s="101">
        <f ca="1">MAX(Assumptions!F74,MIN(Assumptions!G74,NORMINV(RAND(),Assumptions!D74,Assumptions!E74)))</f>
        <v>13.929316509102781</v>
      </c>
      <c r="H319" s="77">
        <f ca="1">MAX(Assumptions!F75,MIN(Assumptions!G75,NORMINV(RAND(),Assumptions!D75,Assumptions!E75)))</f>
        <v>0.62560041766765129</v>
      </c>
      <c r="I319" s="97">
        <f ca="1">'Historical Financials'!F7*(1+C319)</f>
        <v>1171.0213376500185</v>
      </c>
      <c r="J319" s="97">
        <f t="shared" ca="1" si="73"/>
        <v>1321.5988562371231</v>
      </c>
      <c r="K319" s="97">
        <f t="shared" ca="1" si="74"/>
        <v>1491.5386087774966</v>
      </c>
      <c r="L319" s="97">
        <f t="shared" ca="1" si="75"/>
        <v>1683.3303168921279</v>
      </c>
      <c r="M319" s="97">
        <f t="shared" ca="1" si="76"/>
        <v>1899.7838467558304</v>
      </c>
      <c r="N319" s="54">
        <f>Assumptions!E59</f>
        <v>0.25</v>
      </c>
      <c r="O319" s="77">
        <f t="shared" ca="1" si="77"/>
        <v>0.2689345678421784</v>
      </c>
      <c r="P319" s="77">
        <f t="shared" ca="1" si="78"/>
        <v>0.28786913568435679</v>
      </c>
      <c r="Q319" s="77">
        <f t="shared" ca="1" si="79"/>
        <v>0.30680370352653513</v>
      </c>
      <c r="R319" s="77">
        <f t="shared" ca="1" si="80"/>
        <v>0.32573827136871353</v>
      </c>
      <c r="S319" s="97">
        <f t="shared" ca="1" si="81"/>
        <v>183.14785948289583</v>
      </c>
      <c r="T319" s="97">
        <f t="shared" ca="1" si="82"/>
        <v>222.35316340858509</v>
      </c>
      <c r="U319" s="97">
        <f t="shared" ca="1" si="83"/>
        <v>268.61275643407532</v>
      </c>
      <c r="V319" s="97">
        <f t="shared" ca="1" si="84"/>
        <v>323.09257156619776</v>
      </c>
      <c r="W319" s="97">
        <f t="shared" ca="1" si="85"/>
        <v>387.14174923524649</v>
      </c>
      <c r="X319" s="97">
        <f t="shared" ca="1" si="86"/>
        <v>1081.076737067953</v>
      </c>
      <c r="Y319" s="97">
        <f t="shared" ca="1" si="87"/>
        <v>11593.773445455601</v>
      </c>
      <c r="Z319" s="97">
        <f t="shared" ca="1" si="88"/>
        <v>8619.9110593469341</v>
      </c>
      <c r="AA319" s="97">
        <f ca="1">Assumptions!D40*Y319+(1-Assumptions!D40)*Z319</f>
        <v>10255.535371706701</v>
      </c>
      <c r="AB319" s="97">
        <f t="shared" ca="1" si="89"/>
        <v>7047.0879902052357</v>
      </c>
      <c r="AC319" s="97">
        <f t="shared" ca="1" si="90"/>
        <v>8128.1647272731889</v>
      </c>
      <c r="AD319" s="97">
        <f ca="1">AC319+Assumptions!D47-Assumptions!D48-Assumptions!D49</f>
        <v>9268.6647272731898</v>
      </c>
      <c r="AE319" s="73">
        <f ca="1">AD319/Assumptions!D46</f>
        <v>199.32612316716538</v>
      </c>
      <c r="AF319" s="77">
        <f ca="1">AE319/Assumptions!D45-1</f>
        <v>0.97744169808695824</v>
      </c>
    </row>
    <row r="320" spans="2:32" x14ac:dyDescent="0.2">
      <c r="B320" s="130">
        <v>309</v>
      </c>
      <c r="C320" s="77">
        <f ca="1">MAX(Assumptions!F70,MIN(Assumptions!G70,NORMINV(RAND(),Assumptions!D70,Assumptions!E70)))</f>
        <v>0.15521500420556397</v>
      </c>
      <c r="D320" s="77">
        <f ca="1">MAX(Assumptions!F71,MIN(Assumptions!G71,NORMINV(RAND(),Assumptions!D71,Assumptions!E71)))</f>
        <v>0.24377131107574804</v>
      </c>
      <c r="E320" s="77">
        <f ca="1">MAX(Assumptions!F72,MIN(Assumptions!G72,NORMINV(RAND(),Assumptions!D72,Assumptions!E72)))</f>
        <v>9.5088272462211326E-2</v>
      </c>
      <c r="F320" s="77">
        <f ca="1">MAX(Assumptions!F73,MIN(Assumptions!G73,NORMINV(RAND(),Assumptions!D73,Assumptions!E73)))</f>
        <v>3.4609633705762331E-2</v>
      </c>
      <c r="G320" s="101">
        <f ca="1">MAX(Assumptions!F74,MIN(Assumptions!G74,NORMINV(RAND(),Assumptions!D74,Assumptions!E74)))</f>
        <v>14.081411953548495</v>
      </c>
      <c r="H320" s="77">
        <f ca="1">MAX(Assumptions!F75,MIN(Assumptions!G75,NORMINV(RAND(),Assumptions!D75,Assumptions!E75)))</f>
        <v>0.61150268858122692</v>
      </c>
      <c r="I320" s="97">
        <f ca="1">'Historical Financials'!F7*(1+C320)</f>
        <v>1198.6510883636931</v>
      </c>
      <c r="J320" s="97">
        <f t="shared" ca="1" si="73"/>
        <v>1384.6997220850676</v>
      </c>
      <c r="K320" s="97">
        <f t="shared" ca="1" si="74"/>
        <v>1599.6258952719447</v>
      </c>
      <c r="L320" s="97">
        <f t="shared" ca="1" si="75"/>
        <v>1847.9118353339088</v>
      </c>
      <c r="M320" s="97">
        <f t="shared" ca="1" si="76"/>
        <v>2134.7354786267729</v>
      </c>
      <c r="N320" s="54">
        <f>Assumptions!E59</f>
        <v>0.25</v>
      </c>
      <c r="O320" s="77">
        <f t="shared" ca="1" si="77"/>
        <v>0.248442827768937</v>
      </c>
      <c r="P320" s="77">
        <f t="shared" ca="1" si="78"/>
        <v>0.246885655537874</v>
      </c>
      <c r="Q320" s="77">
        <f t="shared" ca="1" si="79"/>
        <v>0.24532848330681103</v>
      </c>
      <c r="R320" s="77">
        <f t="shared" ca="1" si="80"/>
        <v>0.24377131107574804</v>
      </c>
      <c r="S320" s="97">
        <f t="shared" ca="1" si="81"/>
        <v>183.24459080130305</v>
      </c>
      <c r="T320" s="97">
        <f t="shared" ca="1" si="82"/>
        <v>210.3683688791682</v>
      </c>
      <c r="U320" s="97">
        <f t="shared" ca="1" si="83"/>
        <v>241.49750835819526</v>
      </c>
      <c r="V320" s="97">
        <f t="shared" ca="1" si="84"/>
        <v>277.22193575449938</v>
      </c>
      <c r="W320" s="97">
        <f t="shared" ca="1" si="85"/>
        <v>318.21821252217779</v>
      </c>
      <c r="X320" s="97">
        <f t="shared" ca="1" si="86"/>
        <v>921.47328292059444</v>
      </c>
      <c r="Y320" s="97">
        <f t="shared" ca="1" si="87"/>
        <v>5443.7671724376569</v>
      </c>
      <c r="Z320" s="97">
        <f t="shared" ca="1" si="88"/>
        <v>7327.7874739080826</v>
      </c>
      <c r="AA320" s="97">
        <f ca="1">Assumptions!D40*Y320+(1-Assumptions!D40)*Z320</f>
        <v>6291.5763080993484</v>
      </c>
      <c r="AB320" s="97">
        <f t="shared" ca="1" si="89"/>
        <v>3994.9728133932554</v>
      </c>
      <c r="AC320" s="97">
        <f t="shared" ca="1" si="90"/>
        <v>4916.4460963138499</v>
      </c>
      <c r="AD320" s="97">
        <f ca="1">AC320+Assumptions!D47-Assumptions!D48-Assumptions!D49</f>
        <v>6056.9460963138499</v>
      </c>
      <c r="AE320" s="73">
        <f ca="1">AD320/Assumptions!D46</f>
        <v>130.25690529707205</v>
      </c>
      <c r="AF320" s="77">
        <f ca="1">AE320/Assumptions!D45-1</f>
        <v>0.2922312033439689</v>
      </c>
    </row>
    <row r="321" spans="2:32" x14ac:dyDescent="0.2">
      <c r="B321" s="130">
        <v>310</v>
      </c>
      <c r="C321" s="77">
        <f ca="1">MAX(Assumptions!F70,MIN(Assumptions!G70,NORMINV(RAND(),Assumptions!D70,Assumptions!E70)))</f>
        <v>0.14120649447628159</v>
      </c>
      <c r="D321" s="77">
        <f ca="1">MAX(Assumptions!F71,MIN(Assumptions!G71,NORMINV(RAND(),Assumptions!D71,Assumptions!E71)))</f>
        <v>0.3508319172028902</v>
      </c>
      <c r="E321" s="77">
        <f ca="1">MAX(Assumptions!F72,MIN(Assumptions!G72,NORMINV(RAND(),Assumptions!D72,Assumptions!E72)))</f>
        <v>8.0985125814454939E-2</v>
      </c>
      <c r="F321" s="77">
        <f ca="1">MAX(Assumptions!F73,MIN(Assumptions!G73,NORMINV(RAND(),Assumptions!D73,Assumptions!E73)))</f>
        <v>2.7251819893585539E-2</v>
      </c>
      <c r="G321" s="101">
        <f ca="1">MAX(Assumptions!F74,MIN(Assumptions!G74,NORMINV(RAND(),Assumptions!D74,Assumptions!E74)))</f>
        <v>13.400297332545403</v>
      </c>
      <c r="H321" s="77">
        <f ca="1">MAX(Assumptions!F75,MIN(Assumptions!G75,NORMINV(RAND(),Assumptions!D75,Assumptions!E75)))</f>
        <v>0.58684772775137273</v>
      </c>
      <c r="I321" s="97">
        <f ca="1">'Historical Financials'!F7*(1+C321)</f>
        <v>1184.1158586685897</v>
      </c>
      <c r="J321" s="97">
        <f t="shared" ca="1" si="73"/>
        <v>1351.3207081249534</v>
      </c>
      <c r="K321" s="97">
        <f t="shared" ca="1" si="74"/>
        <v>1542.1359682324846</v>
      </c>
      <c r="L321" s="97">
        <f t="shared" ca="1" si="75"/>
        <v>1759.8955823123802</v>
      </c>
      <c r="M321" s="97">
        <f t="shared" ca="1" si="76"/>
        <v>2008.4042681350056</v>
      </c>
      <c r="N321" s="54">
        <f>Assumptions!E59</f>
        <v>0.25</v>
      </c>
      <c r="O321" s="77">
        <f t="shared" ca="1" si="77"/>
        <v>0.27520797930072255</v>
      </c>
      <c r="P321" s="77">
        <f t="shared" ca="1" si="78"/>
        <v>0.3004159586014451</v>
      </c>
      <c r="Q321" s="77">
        <f t="shared" ca="1" si="79"/>
        <v>0.32562393790216765</v>
      </c>
      <c r="R321" s="77">
        <f t="shared" ca="1" si="80"/>
        <v>0.3508319172028902</v>
      </c>
      <c r="S321" s="97">
        <f t="shared" ca="1" si="81"/>
        <v>173.72392526350686</v>
      </c>
      <c r="T321" s="97">
        <f t="shared" ca="1" si="82"/>
        <v>218.24529057065996</v>
      </c>
      <c r="U321" s="97">
        <f t="shared" ca="1" si="83"/>
        <v>271.87613876597652</v>
      </c>
      <c r="V321" s="97">
        <f t="shared" ca="1" si="84"/>
        <v>336.30138243433828</v>
      </c>
      <c r="W321" s="97">
        <f t="shared" ca="1" si="85"/>
        <v>413.50013888379254</v>
      </c>
      <c r="X321" s="97">
        <f t="shared" ca="1" si="86"/>
        <v>1089.1456578455854</v>
      </c>
      <c r="Y321" s="97">
        <f t="shared" ca="1" si="87"/>
        <v>7905.1300290394183</v>
      </c>
      <c r="Z321" s="97">
        <f t="shared" ca="1" si="88"/>
        <v>9442.0145909454404</v>
      </c>
      <c r="AA321" s="97">
        <f ca="1">Assumptions!D40*Y321+(1-Assumptions!D40)*Z321</f>
        <v>8596.7280818971267</v>
      </c>
      <c r="AB321" s="97">
        <f t="shared" ca="1" si="89"/>
        <v>5824.1774590290834</v>
      </c>
      <c r="AC321" s="97">
        <f t="shared" ca="1" si="90"/>
        <v>6913.3231168746688</v>
      </c>
      <c r="AD321" s="97">
        <f ca="1">AC321+Assumptions!D47-Assumptions!D48-Assumptions!D49</f>
        <v>8053.8231168746688</v>
      </c>
      <c r="AE321" s="73">
        <f ca="1">AD321/Assumptions!D46</f>
        <v>173.20049713708966</v>
      </c>
      <c r="AF321" s="77">
        <f ca="1">AE321/Assumptions!D45-1</f>
        <v>0.7182589001695403</v>
      </c>
    </row>
    <row r="322" spans="2:32" x14ac:dyDescent="0.2">
      <c r="B322" s="130">
        <v>311</v>
      </c>
      <c r="C322" s="77">
        <f ca="1">MAX(Assumptions!F70,MIN(Assumptions!G70,NORMINV(RAND(),Assumptions!D70,Assumptions!E70)))</f>
        <v>0.10235826119776667</v>
      </c>
      <c r="D322" s="77">
        <f ca="1">MAX(Assumptions!F71,MIN(Assumptions!G71,NORMINV(RAND(),Assumptions!D71,Assumptions!E71)))</f>
        <v>0.20286397168486076</v>
      </c>
      <c r="E322" s="77">
        <f ca="1">MAX(Assumptions!F72,MIN(Assumptions!G72,NORMINV(RAND(),Assumptions!D72,Assumptions!E72)))</f>
        <v>6.4478401246330336E-2</v>
      </c>
      <c r="F322" s="77">
        <f ca="1">MAX(Assumptions!F73,MIN(Assumptions!G73,NORMINV(RAND(),Assumptions!D73,Assumptions!E73)))</f>
        <v>2.3853547221332011E-2</v>
      </c>
      <c r="G322" s="101">
        <f ca="1">MAX(Assumptions!F74,MIN(Assumptions!G74,NORMINV(RAND(),Assumptions!D74,Assumptions!E74)))</f>
        <v>17.026067906329228</v>
      </c>
      <c r="H322" s="77">
        <f ca="1">MAX(Assumptions!F75,MIN(Assumptions!G75,NORMINV(RAND(),Assumptions!D75,Assumptions!E75)))</f>
        <v>0.67881860188719034</v>
      </c>
      <c r="I322" s="97">
        <f ca="1">'Historical Financials'!F7*(1+C322)</f>
        <v>1143.8069318188027</v>
      </c>
      <c r="J322" s="97">
        <f t="shared" ca="1" si="73"/>
        <v>1260.8850205057279</v>
      </c>
      <c r="K322" s="97">
        <f t="shared" ca="1" si="74"/>
        <v>1389.9470187750046</v>
      </c>
      <c r="L322" s="97">
        <f t="shared" ca="1" si="75"/>
        <v>1532.2195787738337</v>
      </c>
      <c r="M322" s="97">
        <f t="shared" ca="1" si="76"/>
        <v>1689.0549106302979</v>
      </c>
      <c r="N322" s="54">
        <f>Assumptions!E59</f>
        <v>0.25</v>
      </c>
      <c r="O322" s="77">
        <f t="shared" ca="1" si="77"/>
        <v>0.2382159929212152</v>
      </c>
      <c r="P322" s="77">
        <f t="shared" ca="1" si="78"/>
        <v>0.22643198584243038</v>
      </c>
      <c r="Q322" s="77">
        <f t="shared" ca="1" si="79"/>
        <v>0.21464797876364555</v>
      </c>
      <c r="R322" s="77">
        <f t="shared" ca="1" si="80"/>
        <v>0.20286397168486076</v>
      </c>
      <c r="S322" s="97">
        <f t="shared" ca="1" si="81"/>
        <v>194.10935557152914</v>
      </c>
      <c r="T322" s="97">
        <f t="shared" ca="1" si="82"/>
        <v>203.89197618676937</v>
      </c>
      <c r="U322" s="97">
        <f t="shared" ca="1" si="83"/>
        <v>213.64353568731781</v>
      </c>
      <c r="V322" s="97">
        <f t="shared" ca="1" si="84"/>
        <v>223.25518074369285</v>
      </c>
      <c r="W322" s="97">
        <f t="shared" ca="1" si="85"/>
        <v>232.5960993852845</v>
      </c>
      <c r="X322" s="97">
        <f t="shared" ca="1" si="86"/>
        <v>883.48138693136536</v>
      </c>
      <c r="Y322" s="97">
        <f t="shared" ca="1" si="87"/>
        <v>5862.0356218123998</v>
      </c>
      <c r="Z322" s="97">
        <f t="shared" ca="1" si="88"/>
        <v>5833.9547146636423</v>
      </c>
      <c r="AA322" s="97">
        <f ca="1">Assumptions!D40*Y322+(1-Assumptions!D40)*Z322</f>
        <v>5849.3992135954586</v>
      </c>
      <c r="AB322" s="97">
        <f t="shared" ca="1" si="89"/>
        <v>4279.8346768354641</v>
      </c>
      <c r="AC322" s="97">
        <f t="shared" ca="1" si="90"/>
        <v>5163.3160637668298</v>
      </c>
      <c r="AD322" s="97">
        <f ca="1">AC322+Assumptions!D47-Assumptions!D48-Assumptions!D49</f>
        <v>6303.8160637668298</v>
      </c>
      <c r="AE322" s="73">
        <f ca="1">AD322/Assumptions!D46</f>
        <v>135.56593685520065</v>
      </c>
      <c r="AF322" s="77">
        <f ca="1">AE322/Assumptions!D45-1</f>
        <v>0.34490016721429217</v>
      </c>
    </row>
    <row r="323" spans="2:32" x14ac:dyDescent="0.2">
      <c r="B323" s="130">
        <v>312</v>
      </c>
      <c r="C323" s="77">
        <f ca="1">MAX(Assumptions!F70,MIN(Assumptions!G70,NORMINV(RAND(),Assumptions!D70,Assumptions!E70)))</f>
        <v>0.13025016838999862</v>
      </c>
      <c r="D323" s="77">
        <f ca="1">MAX(Assumptions!F71,MIN(Assumptions!G71,NORMINV(RAND(),Assumptions!D71,Assumptions!E71)))</f>
        <v>0.34364636412057836</v>
      </c>
      <c r="E323" s="77">
        <f ca="1">MAX(Assumptions!F72,MIN(Assumptions!G72,NORMINV(RAND(),Assumptions!D72,Assumptions!E72)))</f>
        <v>9.2154784781818239E-2</v>
      </c>
      <c r="F323" s="77">
        <f ca="1">MAX(Assumptions!F73,MIN(Assumptions!G73,NORMINV(RAND(),Assumptions!D73,Assumptions!E73)))</f>
        <v>3.997743510107863E-2</v>
      </c>
      <c r="G323" s="101">
        <f ca="1">MAX(Assumptions!F74,MIN(Assumptions!G74,NORMINV(RAND(),Assumptions!D74,Assumptions!E74)))</f>
        <v>14.855605579429431</v>
      </c>
      <c r="H323" s="77">
        <f ca="1">MAX(Assumptions!F75,MIN(Assumptions!G75,NORMINV(RAND(),Assumptions!D75,Assumptions!E75)))</f>
        <v>0.61059209976877549</v>
      </c>
      <c r="I323" s="97">
        <f ca="1">'Historical Financials'!F7*(1+C323)</f>
        <v>1172.7475747214623</v>
      </c>
      <c r="J323" s="97">
        <f t="shared" ca="1" si="73"/>
        <v>1325.4981438078953</v>
      </c>
      <c r="K323" s="97">
        <f t="shared" ca="1" si="74"/>
        <v>1498.1445002395042</v>
      </c>
      <c r="L323" s="97">
        <f t="shared" ca="1" si="75"/>
        <v>1693.2780736682498</v>
      </c>
      <c r="M323" s="97">
        <f t="shared" ca="1" si="76"/>
        <v>1913.8278278946318</v>
      </c>
      <c r="N323" s="54">
        <f>Assumptions!E59</f>
        <v>0.25</v>
      </c>
      <c r="O323" s="77">
        <f t="shared" ca="1" si="77"/>
        <v>0.27341159103014456</v>
      </c>
      <c r="P323" s="77">
        <f t="shared" ca="1" si="78"/>
        <v>0.29682318206028918</v>
      </c>
      <c r="Q323" s="77">
        <f t="shared" ca="1" si="79"/>
        <v>0.3202347730904338</v>
      </c>
      <c r="R323" s="77">
        <f t="shared" ca="1" si="80"/>
        <v>0.34364636412057836</v>
      </c>
      <c r="S323" s="97">
        <f t="shared" ca="1" si="81"/>
        <v>179.01760103697916</v>
      </c>
      <c r="T323" s="97">
        <f t="shared" ca="1" si="82"/>
        <v>221.28258024592293</v>
      </c>
      <c r="U323" s="97">
        <f t="shared" ca="1" si="83"/>
        <v>271.52054812988513</v>
      </c>
      <c r="V323" s="97">
        <f t="shared" ca="1" si="84"/>
        <v>331.09144105603065</v>
      </c>
      <c r="W323" s="97">
        <f t="shared" ca="1" si="85"/>
        <v>401.57419667224644</v>
      </c>
      <c r="X323" s="97">
        <f t="shared" ca="1" si="86"/>
        <v>1048.9914330877075</v>
      </c>
      <c r="Y323" s="97">
        <f t="shared" ca="1" si="87"/>
        <v>8004.0114266696719</v>
      </c>
      <c r="Z323" s="97">
        <f t="shared" ca="1" si="88"/>
        <v>9770.234300277114</v>
      </c>
      <c r="AA323" s="97">
        <f ca="1">Assumptions!D40*Y323+(1-Assumptions!D40)*Z323</f>
        <v>8798.8117197930223</v>
      </c>
      <c r="AB323" s="97">
        <f t="shared" ca="1" si="89"/>
        <v>5662.4327967022655</v>
      </c>
      <c r="AC323" s="97">
        <f t="shared" ca="1" si="90"/>
        <v>6711.4242297899727</v>
      </c>
      <c r="AD323" s="97">
        <f ca="1">AC323+Assumptions!D47-Assumptions!D48-Assumptions!D49</f>
        <v>7851.9242297899727</v>
      </c>
      <c r="AE323" s="73">
        <f ca="1">AD323/Assumptions!D46</f>
        <v>168.85858558688113</v>
      </c>
      <c r="AF323" s="77">
        <f ca="1">AE323/Assumptions!D45-1</f>
        <v>0.67518438082223353</v>
      </c>
    </row>
    <row r="324" spans="2:32" x14ac:dyDescent="0.2">
      <c r="B324" s="130">
        <v>313</v>
      </c>
      <c r="C324" s="77">
        <f ca="1">MAX(Assumptions!F70,MIN(Assumptions!G70,NORMINV(RAND(),Assumptions!D70,Assumptions!E70)))</f>
        <v>0.14336003943608114</v>
      </c>
      <c r="D324" s="77">
        <f ca="1">MAX(Assumptions!F71,MIN(Assumptions!G71,NORMINV(RAND(),Assumptions!D71,Assumptions!E71)))</f>
        <v>0.26050320406593491</v>
      </c>
      <c r="E324" s="77">
        <f ca="1">MAX(Assumptions!F72,MIN(Assumptions!G72,NORMINV(RAND(),Assumptions!D72,Assumptions!E72)))</f>
        <v>7.6564504065922301E-2</v>
      </c>
      <c r="F324" s="77">
        <f ca="1">MAX(Assumptions!F73,MIN(Assumptions!G73,NORMINV(RAND(),Assumptions!D73,Assumptions!E73)))</f>
        <v>3.2968471433862646E-2</v>
      </c>
      <c r="G324" s="101">
        <f ca="1">MAX(Assumptions!F74,MIN(Assumptions!G74,NORMINV(RAND(),Assumptions!D74,Assumptions!E74)))</f>
        <v>12.96309332868344</v>
      </c>
      <c r="H324" s="77">
        <f ca="1">MAX(Assumptions!F75,MIN(Assumptions!G75,NORMINV(RAND(),Assumptions!D75,Assumptions!E75)))</f>
        <v>0.68354882560187891</v>
      </c>
      <c r="I324" s="97">
        <f ca="1">'Historical Financials'!F7*(1+C324)</f>
        <v>1186.3503769188778</v>
      </c>
      <c r="J324" s="97">
        <f t="shared" ca="1" si="73"/>
        <v>1356.425613738978</v>
      </c>
      <c r="K324" s="97">
        <f t="shared" ca="1" si="74"/>
        <v>1550.8828432167086</v>
      </c>
      <c r="L324" s="97">
        <f t="shared" ca="1" si="75"/>
        <v>1773.2174687809977</v>
      </c>
      <c r="M324" s="97">
        <f t="shared" ca="1" si="76"/>
        <v>2027.4259950341896</v>
      </c>
      <c r="N324" s="54">
        <f>Assumptions!E59</f>
        <v>0.25</v>
      </c>
      <c r="O324" s="77">
        <f t="shared" ca="1" si="77"/>
        <v>0.25262580101648374</v>
      </c>
      <c r="P324" s="77">
        <f t="shared" ca="1" si="78"/>
        <v>0.25525160203296748</v>
      </c>
      <c r="Q324" s="77">
        <f t="shared" ca="1" si="79"/>
        <v>0.25787740304945117</v>
      </c>
      <c r="R324" s="77">
        <f t="shared" ca="1" si="80"/>
        <v>0.26050320406593491</v>
      </c>
      <c r="S324" s="97">
        <f t="shared" ca="1" si="81"/>
        <v>202.73210172381133</v>
      </c>
      <c r="T324" s="97">
        <f t="shared" ca="1" si="82"/>
        <v>234.23038224100128</v>
      </c>
      <c r="U324" s="97">
        <f t="shared" ca="1" si="83"/>
        <v>270.59328162067817</v>
      </c>
      <c r="V324" s="97">
        <f t="shared" ca="1" si="84"/>
        <v>312.56822792718742</v>
      </c>
      <c r="W324" s="97">
        <f t="shared" ca="1" si="85"/>
        <v>361.01697372069827</v>
      </c>
      <c r="X324" s="97">
        <f t="shared" ca="1" si="86"/>
        <v>1089.6223889413093</v>
      </c>
      <c r="Y324" s="97">
        <f t="shared" ca="1" si="87"/>
        <v>8553.9699140355115</v>
      </c>
      <c r="Z324" s="97">
        <f t="shared" ca="1" si="88"/>
        <v>6846.4702860977386</v>
      </c>
      <c r="AA324" s="97">
        <f ca="1">Assumptions!D40*Y324+(1-Assumptions!D40)*Z324</f>
        <v>7785.5950814635135</v>
      </c>
      <c r="AB324" s="97">
        <f t="shared" ca="1" si="89"/>
        <v>5383.8323907060758</v>
      </c>
      <c r="AC324" s="97">
        <f t="shared" ca="1" si="90"/>
        <v>6473.4547796473853</v>
      </c>
      <c r="AD324" s="97">
        <f ca="1">AC324+Assumptions!D47-Assumptions!D48-Assumptions!D49</f>
        <v>7613.9547796473853</v>
      </c>
      <c r="AE324" s="73">
        <f ca="1">AD324/Assumptions!D46</f>
        <v>163.74096300316958</v>
      </c>
      <c r="AF324" s="77">
        <f ca="1">AE324/Assumptions!D45-1</f>
        <v>0.62441431550763471</v>
      </c>
    </row>
    <row r="325" spans="2:32" x14ac:dyDescent="0.2">
      <c r="B325" s="130">
        <v>314</v>
      </c>
      <c r="C325" s="77">
        <f ca="1">MAX(Assumptions!F70,MIN(Assumptions!G70,NORMINV(RAND(),Assumptions!D70,Assumptions!E70)))</f>
        <v>0.12239162573148621</v>
      </c>
      <c r="D325" s="77">
        <f ca="1">MAX(Assumptions!F71,MIN(Assumptions!G71,NORMINV(RAND(),Assumptions!D71,Assumptions!E71)))</f>
        <v>0.32880778589442294</v>
      </c>
      <c r="E325" s="77">
        <f ca="1">MAX(Assumptions!F72,MIN(Assumptions!G72,NORMINV(RAND(),Assumptions!D72,Assumptions!E72)))</f>
        <v>7.2229815062954214E-2</v>
      </c>
      <c r="F325" s="77">
        <f ca="1">MAX(Assumptions!F73,MIN(Assumptions!G73,NORMINV(RAND(),Assumptions!D73,Assumptions!E73)))</f>
        <v>3.161764058313446E-2</v>
      </c>
      <c r="G325" s="101">
        <f ca="1">MAX(Assumptions!F74,MIN(Assumptions!G74,NORMINV(RAND(),Assumptions!D74,Assumptions!E74)))</f>
        <v>13.422395449723911</v>
      </c>
      <c r="H325" s="77">
        <f ca="1">MAX(Assumptions!F75,MIN(Assumptions!G75,NORMINV(RAND(),Assumptions!D75,Assumptions!E75)))</f>
        <v>0.66783688285441489</v>
      </c>
      <c r="I325" s="97">
        <f ca="1">'Historical Financials'!F7*(1+C325)</f>
        <v>1164.5935508589898</v>
      </c>
      <c r="J325" s="97">
        <f t="shared" ca="1" si="73"/>
        <v>1307.1300488650256</v>
      </c>
      <c r="K325" s="97">
        <f t="shared" ca="1" si="74"/>
        <v>1467.111820588093</v>
      </c>
      <c r="L325" s="97">
        <f t="shared" ca="1" si="75"/>
        <v>1646.67402143975</v>
      </c>
      <c r="M325" s="97">
        <f t="shared" ca="1" si="76"/>
        <v>1848.2131319735649</v>
      </c>
      <c r="N325" s="54">
        <f>Assumptions!E59</f>
        <v>0.25</v>
      </c>
      <c r="O325" s="77">
        <f t="shared" ca="1" si="77"/>
        <v>0.26970194647360574</v>
      </c>
      <c r="P325" s="77">
        <f t="shared" ca="1" si="78"/>
        <v>0.28940389294721147</v>
      </c>
      <c r="Q325" s="77">
        <f t="shared" ca="1" si="79"/>
        <v>0.30910583942081721</v>
      </c>
      <c r="R325" s="77">
        <f t="shared" ca="1" si="80"/>
        <v>0.32880778589442294</v>
      </c>
      <c r="S325" s="97">
        <f t="shared" ca="1" si="81"/>
        <v>194.43963169950555</v>
      </c>
      <c r="T325" s="97">
        <f t="shared" ca="1" si="82"/>
        <v>235.43622175249789</v>
      </c>
      <c r="U325" s="97">
        <f t="shared" ca="1" si="83"/>
        <v>283.55544111262515</v>
      </c>
      <c r="V325" s="97">
        <f t="shared" ca="1" si="84"/>
        <v>339.92667310865369</v>
      </c>
      <c r="W325" s="97">
        <f t="shared" ca="1" si="85"/>
        <v>405.84906027090454</v>
      </c>
      <c r="X325" s="97">
        <f t="shared" ca="1" si="86"/>
        <v>1159.6971022315813</v>
      </c>
      <c r="Y325" s="97">
        <f t="shared" ca="1" si="87"/>
        <v>10309.249759517214</v>
      </c>
      <c r="Z325" s="97">
        <f t="shared" ca="1" si="88"/>
        <v>8156.8818969263712</v>
      </c>
      <c r="AA325" s="97">
        <f ca="1">Assumptions!D40*Y325+(1-Assumptions!D40)*Z325</f>
        <v>9340.6842213513337</v>
      </c>
      <c r="AB325" s="97">
        <f t="shared" ca="1" si="89"/>
        <v>6590.8176138252065</v>
      </c>
      <c r="AC325" s="97">
        <f t="shared" ca="1" si="90"/>
        <v>7750.5147160567876</v>
      </c>
      <c r="AD325" s="97">
        <f ca="1">AC325+Assumptions!D47-Assumptions!D48-Assumptions!D49</f>
        <v>8891.0147160567867</v>
      </c>
      <c r="AE325" s="73">
        <f ca="1">AD325/Assumptions!D46</f>
        <v>191.20461754960832</v>
      </c>
      <c r="AF325" s="77">
        <f ca="1">AE325/Assumptions!D45-1</f>
        <v>0.89687120584928892</v>
      </c>
    </row>
    <row r="326" spans="2:32" x14ac:dyDescent="0.2">
      <c r="B326" s="130">
        <v>315</v>
      </c>
      <c r="C326" s="77">
        <f ca="1">MAX(Assumptions!F70,MIN(Assumptions!G70,NORMINV(RAND(),Assumptions!D70,Assumptions!E70)))</f>
        <v>0.14439524937004314</v>
      </c>
      <c r="D326" s="77">
        <f ca="1">MAX(Assumptions!F71,MIN(Assumptions!G71,NORMINV(RAND(),Assumptions!D71,Assumptions!E71)))</f>
        <v>0.31421048576312599</v>
      </c>
      <c r="E326" s="77">
        <f ca="1">MAX(Assumptions!F72,MIN(Assumptions!G72,NORMINV(RAND(),Assumptions!D72,Assumptions!E72)))</f>
        <v>8.4843929014950595E-2</v>
      </c>
      <c r="F326" s="77">
        <f ca="1">MAX(Assumptions!F73,MIN(Assumptions!G73,NORMINV(RAND(),Assumptions!D73,Assumptions!E73)))</f>
        <v>3.6218523889422212E-2</v>
      </c>
      <c r="G326" s="101">
        <f ca="1">MAX(Assumptions!F74,MIN(Assumptions!G74,NORMINV(RAND(),Assumptions!D74,Assumptions!E74)))</f>
        <v>15.409717414656733</v>
      </c>
      <c r="H326" s="77">
        <f ca="1">MAX(Assumptions!F75,MIN(Assumptions!G75,NORMINV(RAND(),Assumptions!D75,Assumptions!E75)))</f>
        <v>0.66729057250893231</v>
      </c>
      <c r="I326" s="97">
        <f ca="1">'Historical Financials'!F7*(1+C326)</f>
        <v>1187.4245107463566</v>
      </c>
      <c r="J326" s="97">
        <f t="shared" ca="1" si="73"/>
        <v>1358.8829690836783</v>
      </c>
      <c r="K326" s="97">
        <f t="shared" ca="1" si="74"/>
        <v>1555.0992142692205</v>
      </c>
      <c r="L326" s="97">
        <f t="shared" ca="1" si="75"/>
        <v>1779.6481531087827</v>
      </c>
      <c r="M326" s="97">
        <f t="shared" ca="1" si="76"/>
        <v>2036.620891967862</v>
      </c>
      <c r="N326" s="54">
        <f>Assumptions!E59</f>
        <v>0.25</v>
      </c>
      <c r="O326" s="77">
        <f t="shared" ca="1" si="77"/>
        <v>0.26605262144078151</v>
      </c>
      <c r="P326" s="77">
        <f t="shared" ca="1" si="78"/>
        <v>0.28210524288156302</v>
      </c>
      <c r="Q326" s="77">
        <f t="shared" ca="1" si="79"/>
        <v>0.29815786432234448</v>
      </c>
      <c r="R326" s="77">
        <f t="shared" ca="1" si="80"/>
        <v>0.31421048576312599</v>
      </c>
      <c r="S326" s="97">
        <f t="shared" ca="1" si="81"/>
        <v>198.08929539676879</v>
      </c>
      <c r="T326" s="97">
        <f t="shared" ca="1" si="82"/>
        <v>241.24848084676026</v>
      </c>
      <c r="U326" s="97">
        <f t="shared" ca="1" si="83"/>
        <v>292.7414695480698</v>
      </c>
      <c r="V326" s="97">
        <f t="shared" ca="1" si="84"/>
        <v>354.07511619757133</v>
      </c>
      <c r="W326" s="97">
        <f t="shared" ca="1" si="85"/>
        <v>427.01768111345496</v>
      </c>
      <c r="X326" s="97">
        <f t="shared" ca="1" si="86"/>
        <v>1156.7034562250853</v>
      </c>
      <c r="Y326" s="97">
        <f t="shared" ca="1" si="87"/>
        <v>9099.8446194078897</v>
      </c>
      <c r="Z326" s="97">
        <f t="shared" ca="1" si="88"/>
        <v>9861.104094846567</v>
      </c>
      <c r="AA326" s="97">
        <f ca="1">Assumptions!D40*Y326+(1-Assumptions!D40)*Z326</f>
        <v>9442.4113833552947</v>
      </c>
      <c r="AB326" s="97">
        <f t="shared" ca="1" si="89"/>
        <v>6284.150869314969</v>
      </c>
      <c r="AC326" s="97">
        <f t="shared" ca="1" si="90"/>
        <v>7440.8543255400546</v>
      </c>
      <c r="AD326" s="97">
        <f ca="1">AC326+Assumptions!D47-Assumptions!D48-Assumptions!D49</f>
        <v>8581.3543255400546</v>
      </c>
      <c r="AE326" s="73">
        <f ca="1">AD326/Assumptions!D46</f>
        <v>184.54525431268934</v>
      </c>
      <c r="AF326" s="77">
        <f ca="1">AE326/Assumptions!D45-1</f>
        <v>0.83080609437191799</v>
      </c>
    </row>
    <row r="327" spans="2:32" x14ac:dyDescent="0.2">
      <c r="B327" s="130">
        <v>316</v>
      </c>
      <c r="C327" s="77">
        <f ca="1">MAX(Assumptions!F70,MIN(Assumptions!G70,NORMINV(RAND(),Assumptions!D70,Assumptions!E70)))</f>
        <v>9.7613176181049505E-2</v>
      </c>
      <c r="D327" s="77">
        <f ca="1">MAX(Assumptions!F71,MIN(Assumptions!G71,NORMINV(RAND(),Assumptions!D71,Assumptions!E71)))</f>
        <v>0.31427812049860382</v>
      </c>
      <c r="E327" s="77">
        <f ca="1">MAX(Assumptions!F72,MIN(Assumptions!G72,NORMINV(RAND(),Assumptions!D72,Assumptions!E72)))</f>
        <v>8.2764069296662232E-2</v>
      </c>
      <c r="F327" s="77">
        <f ca="1">MAX(Assumptions!F73,MIN(Assumptions!G73,NORMINV(RAND(),Assumptions!D73,Assumptions!E73)))</f>
        <v>3.8439054056068761E-2</v>
      </c>
      <c r="G327" s="101">
        <f ca="1">MAX(Assumptions!F74,MIN(Assumptions!G74,NORMINV(RAND(),Assumptions!D74,Assumptions!E74)))</f>
        <v>14.714651271926561</v>
      </c>
      <c r="H327" s="77">
        <f ca="1">MAX(Assumptions!F75,MIN(Assumptions!G75,NORMINV(RAND(),Assumptions!D75,Assumptions!E75)))</f>
        <v>0.5476304824212701</v>
      </c>
      <c r="I327" s="97">
        <f ca="1">'Historical Financials'!F7*(1+C327)</f>
        <v>1138.8834316054567</v>
      </c>
      <c r="J327" s="97">
        <f t="shared" ca="1" si="73"/>
        <v>1250.0534606644385</v>
      </c>
      <c r="K327" s="97">
        <f t="shared" ca="1" si="74"/>
        <v>1372.0751493560069</v>
      </c>
      <c r="L327" s="97">
        <f t="shared" ca="1" si="75"/>
        <v>1506.0077626437346</v>
      </c>
      <c r="M327" s="97">
        <f t="shared" ca="1" si="76"/>
        <v>1653.0139637087057</v>
      </c>
      <c r="N327" s="54">
        <f>Assumptions!E59</f>
        <v>0.25</v>
      </c>
      <c r="O327" s="77">
        <f t="shared" ca="1" si="77"/>
        <v>0.26606953012465095</v>
      </c>
      <c r="P327" s="77">
        <f t="shared" ca="1" si="78"/>
        <v>0.28213906024930191</v>
      </c>
      <c r="Q327" s="77">
        <f t="shared" ca="1" si="79"/>
        <v>0.29820859037395286</v>
      </c>
      <c r="R327" s="77">
        <f t="shared" ca="1" si="80"/>
        <v>0.31427812049860382</v>
      </c>
      <c r="S327" s="97">
        <f t="shared" ca="1" si="81"/>
        <v>155.92182076792196</v>
      </c>
      <c r="T327" s="97">
        <f t="shared" ca="1" si="82"/>
        <v>182.1425210597115</v>
      </c>
      <c r="U327" s="97">
        <f t="shared" ca="1" si="83"/>
        <v>211.99651812593072</v>
      </c>
      <c r="V327" s="97">
        <f t="shared" ca="1" si="84"/>
        <v>245.94328770094361</v>
      </c>
      <c r="W327" s="97">
        <f t="shared" ca="1" si="85"/>
        <v>284.49738803221527</v>
      </c>
      <c r="X327" s="97">
        <f t="shared" ca="1" si="86"/>
        <v>836.47133846148074</v>
      </c>
      <c r="Y327" s="97">
        <f t="shared" ca="1" si="87"/>
        <v>6665.157291114343</v>
      </c>
      <c r="Z327" s="97">
        <f t="shared" ca="1" si="88"/>
        <v>7644.3514140392281</v>
      </c>
      <c r="AA327" s="97">
        <f ca="1">Assumptions!D40*Y327+(1-Assumptions!D40)*Z327</f>
        <v>7105.7946464305405</v>
      </c>
      <c r="AB327" s="97">
        <f t="shared" ca="1" si="89"/>
        <v>4774.6712491857388</v>
      </c>
      <c r="AC327" s="97">
        <f t="shared" ca="1" si="90"/>
        <v>5611.1425876472194</v>
      </c>
      <c r="AD327" s="97">
        <f ca="1">AC327+Assumptions!D47-Assumptions!D48-Assumptions!D49</f>
        <v>6751.6425876472194</v>
      </c>
      <c r="AE327" s="73">
        <f ca="1">AD327/Assumptions!D46</f>
        <v>145.19661478811224</v>
      </c>
      <c r="AF327" s="77">
        <f ca="1">AE327/Assumptions!D45-1</f>
        <v>0.44044260702492299</v>
      </c>
    </row>
    <row r="328" spans="2:32" x14ac:dyDescent="0.2">
      <c r="B328" s="130">
        <v>317</v>
      </c>
      <c r="C328" s="77">
        <f ca="1">MAX(Assumptions!F70,MIN(Assumptions!G70,NORMINV(RAND(),Assumptions!D70,Assumptions!E70)))</f>
        <v>0.16320451698743108</v>
      </c>
      <c r="D328" s="77">
        <f ca="1">MAX(Assumptions!F71,MIN(Assumptions!G71,NORMINV(RAND(),Assumptions!D71,Assumptions!E71)))</f>
        <v>0.34094871964229639</v>
      </c>
      <c r="E328" s="77">
        <f ca="1">MAX(Assumptions!F72,MIN(Assumptions!G72,NORMINV(RAND(),Assumptions!D72,Assumptions!E72)))</f>
        <v>7.8305522058794014E-2</v>
      </c>
      <c r="F328" s="77">
        <f ca="1">MAX(Assumptions!F73,MIN(Assumptions!G73,NORMINV(RAND(),Assumptions!D73,Assumptions!E73)))</f>
        <v>3.4361259780951108E-2</v>
      </c>
      <c r="G328" s="101">
        <f ca="1">MAX(Assumptions!F74,MIN(Assumptions!G74,NORMINV(RAND(),Assumptions!D74,Assumptions!E74)))</f>
        <v>14.614337014270239</v>
      </c>
      <c r="H328" s="77">
        <f ca="1">MAX(Assumptions!F75,MIN(Assumptions!G75,NORMINV(RAND(),Assumptions!D75,Assumptions!E75)))</f>
        <v>0.47155668604326673</v>
      </c>
      <c r="I328" s="97">
        <f ca="1">'Historical Financials'!F7*(1+C328)</f>
        <v>1206.9410068261584</v>
      </c>
      <c r="J328" s="97">
        <f t="shared" ca="1" si="73"/>
        <v>1403.9192308775453</v>
      </c>
      <c r="K328" s="97">
        <f t="shared" ca="1" si="74"/>
        <v>1633.0451908422806</v>
      </c>
      <c r="L328" s="97">
        <f t="shared" ca="1" si="75"/>
        <v>1899.565542432342</v>
      </c>
      <c r="M328" s="97">
        <f t="shared" ca="1" si="76"/>
        <v>2209.58321927098</v>
      </c>
      <c r="N328" s="54">
        <f>Assumptions!E59</f>
        <v>0.25</v>
      </c>
      <c r="O328" s="77">
        <f t="shared" ca="1" si="77"/>
        <v>0.27273717991057411</v>
      </c>
      <c r="P328" s="77">
        <f t="shared" ca="1" si="78"/>
        <v>0.29547435982114822</v>
      </c>
      <c r="Q328" s="77">
        <f t="shared" ca="1" si="79"/>
        <v>0.31821153973172228</v>
      </c>
      <c r="R328" s="77">
        <f t="shared" ca="1" si="80"/>
        <v>0.34094871964229639</v>
      </c>
      <c r="S328" s="97">
        <f t="shared" ca="1" si="81"/>
        <v>142.28527535716677</v>
      </c>
      <c r="T328" s="97">
        <f t="shared" ca="1" si="82"/>
        <v>180.55951336916394</v>
      </c>
      <c r="U328" s="97">
        <f t="shared" ca="1" si="83"/>
        <v>227.53693848400786</v>
      </c>
      <c r="V328" s="97">
        <f t="shared" ca="1" si="84"/>
        <v>285.03888792521172</v>
      </c>
      <c r="W328" s="97">
        <f t="shared" ca="1" si="85"/>
        <v>355.24938423422088</v>
      </c>
      <c r="X328" s="97">
        <f t="shared" ca="1" si="86"/>
        <v>923.23379529974682</v>
      </c>
      <c r="Y328" s="97">
        <f t="shared" ca="1" si="87"/>
        <v>8361.8698224953605</v>
      </c>
      <c r="Z328" s="97">
        <f t="shared" ca="1" si="88"/>
        <v>11009.777570695982</v>
      </c>
      <c r="AA328" s="97">
        <f ca="1">Assumptions!D40*Y328+(1-Assumptions!D40)*Z328</f>
        <v>9553.4283091856414</v>
      </c>
      <c r="AB328" s="97">
        <f t="shared" ca="1" si="89"/>
        <v>6553.149904308083</v>
      </c>
      <c r="AC328" s="97">
        <f t="shared" ca="1" si="90"/>
        <v>7476.3836996078298</v>
      </c>
      <c r="AD328" s="97">
        <f ca="1">AC328+Assumptions!D47-Assumptions!D48-Assumptions!D49</f>
        <v>8616.8836996078298</v>
      </c>
      <c r="AE328" s="73">
        <f ca="1">AD328/Assumptions!D46</f>
        <v>185.30932687328666</v>
      </c>
      <c r="AF328" s="77">
        <f ca="1">AE328/Assumptions!D45-1</f>
        <v>0.83838617929847881</v>
      </c>
    </row>
    <row r="329" spans="2:32" x14ac:dyDescent="0.2">
      <c r="B329" s="130">
        <v>318</v>
      </c>
      <c r="C329" s="77">
        <f ca="1">MAX(Assumptions!F70,MIN(Assumptions!G70,NORMINV(RAND(),Assumptions!D70,Assumptions!E70)))</f>
        <v>9.973432538967375E-2</v>
      </c>
      <c r="D329" s="77">
        <f ca="1">MAX(Assumptions!F71,MIN(Assumptions!G71,NORMINV(RAND(),Assumptions!D71,Assumptions!E71)))</f>
        <v>0.30261324483565777</v>
      </c>
      <c r="E329" s="77">
        <f ca="1">MAX(Assumptions!F72,MIN(Assumptions!G72,NORMINV(RAND(),Assumptions!D72,Assumptions!E72)))</f>
        <v>9.71658523293122E-2</v>
      </c>
      <c r="F329" s="77">
        <f ca="1">MAX(Assumptions!F73,MIN(Assumptions!G73,NORMINV(RAND(),Assumptions!D73,Assumptions!E73)))</f>
        <v>4.1460600823503703E-2</v>
      </c>
      <c r="G329" s="101">
        <f ca="1">MAX(Assumptions!F74,MIN(Assumptions!G74,NORMINV(RAND(),Assumptions!D74,Assumptions!E74)))</f>
        <v>10.471455971564982</v>
      </c>
      <c r="H329" s="77">
        <f ca="1">MAX(Assumptions!F75,MIN(Assumptions!G75,NORMINV(RAND(),Assumptions!D75,Assumptions!E75)))</f>
        <v>0.56961454371780385</v>
      </c>
      <c r="I329" s="97">
        <f ca="1">'Historical Financials'!F7*(1+C329)</f>
        <v>1141.0843360243252</v>
      </c>
      <c r="J329" s="97">
        <f t="shared" ca="1" si="73"/>
        <v>1254.889612490435</v>
      </c>
      <c r="K329" s="97">
        <f t="shared" ca="1" si="74"/>
        <v>1380.0451814306775</v>
      </c>
      <c r="L329" s="97">
        <f t="shared" ca="1" si="75"/>
        <v>1517.6830566079359</v>
      </c>
      <c r="M329" s="97">
        <f t="shared" ca="1" si="76"/>
        <v>1669.0481524140662</v>
      </c>
      <c r="N329" s="54">
        <f>Assumptions!E59</f>
        <v>0.25</v>
      </c>
      <c r="O329" s="77">
        <f t="shared" ca="1" si="77"/>
        <v>0.26315331120891444</v>
      </c>
      <c r="P329" s="77">
        <f t="shared" ca="1" si="78"/>
        <v>0.27630662241782888</v>
      </c>
      <c r="Q329" s="77">
        <f t="shared" ca="1" si="79"/>
        <v>0.28945993362674333</v>
      </c>
      <c r="R329" s="77">
        <f t="shared" ca="1" si="80"/>
        <v>0.30261324483565777</v>
      </c>
      <c r="S329" s="97">
        <f t="shared" ca="1" si="81"/>
        <v>162.49455835200729</v>
      </c>
      <c r="T329" s="97">
        <f t="shared" ca="1" si="82"/>
        <v>188.10287474060149</v>
      </c>
      <c r="U329" s="97">
        <f t="shared" ca="1" si="83"/>
        <v>217.20292453078</v>
      </c>
      <c r="V329" s="97">
        <f t="shared" ca="1" si="84"/>
        <v>250.23647479753595</v>
      </c>
      <c r="W329" s="97">
        <f t="shared" ca="1" si="85"/>
        <v>287.69867925077915</v>
      </c>
      <c r="X329" s="97">
        <f t="shared" ca="1" si="86"/>
        <v>822.46584709379113</v>
      </c>
      <c r="Y329" s="97">
        <f t="shared" ca="1" si="87"/>
        <v>5378.7898133338867</v>
      </c>
      <c r="Z329" s="97">
        <f t="shared" ca="1" si="88"/>
        <v>5288.8819045751607</v>
      </c>
      <c r="AA329" s="97">
        <f ca="1">Assumptions!D40*Y329+(1-Assumptions!D40)*Z329</f>
        <v>5338.3312543924603</v>
      </c>
      <c r="AB329" s="97">
        <f t="shared" ca="1" si="89"/>
        <v>3357.7171377098889</v>
      </c>
      <c r="AC329" s="97">
        <f t="shared" ca="1" si="90"/>
        <v>4180.1829848036796</v>
      </c>
      <c r="AD329" s="97">
        <f ca="1">AC329+Assumptions!D47-Assumptions!D48-Assumptions!D49</f>
        <v>5320.6829848036796</v>
      </c>
      <c r="AE329" s="73">
        <f ca="1">AD329/Assumptions!D46</f>
        <v>114.42328999577805</v>
      </c>
      <c r="AF329" s="77">
        <f ca="1">AE329/Assumptions!D45-1</f>
        <v>0.13515168646605202</v>
      </c>
    </row>
    <row r="330" spans="2:32" x14ac:dyDescent="0.2">
      <c r="B330" s="130">
        <v>319</v>
      </c>
      <c r="C330" s="77">
        <f ca="1">MAX(Assumptions!F70,MIN(Assumptions!G70,NORMINV(RAND(),Assumptions!D70,Assumptions!E70)))</f>
        <v>0.20069249653695995</v>
      </c>
      <c r="D330" s="77">
        <f ca="1">MAX(Assumptions!F71,MIN(Assumptions!G71,NORMINV(RAND(),Assumptions!D71,Assumptions!E71)))</f>
        <v>0.32469212137552206</v>
      </c>
      <c r="E330" s="77">
        <f ca="1">MAX(Assumptions!F72,MIN(Assumptions!G72,NORMINV(RAND(),Assumptions!D72,Assumptions!E72)))</f>
        <v>6.8297189269546726E-2</v>
      </c>
      <c r="F330" s="77">
        <f ca="1">MAX(Assumptions!F73,MIN(Assumptions!G73,NORMINV(RAND(),Assumptions!D73,Assumptions!E73)))</f>
        <v>3.8237559583199132E-2</v>
      </c>
      <c r="G330" s="101">
        <f ca="1">MAX(Assumptions!F74,MIN(Assumptions!G74,NORMINV(RAND(),Assumptions!D74,Assumptions!E74)))</f>
        <v>12.383805040375172</v>
      </c>
      <c r="H330" s="77">
        <f ca="1">MAX(Assumptions!F75,MIN(Assumptions!G75,NORMINV(RAND(),Assumptions!D75,Assumptions!E75)))</f>
        <v>0.67973428066900543</v>
      </c>
      <c r="I330" s="97">
        <f ca="1">'Historical Financials'!F7*(1+C330)</f>
        <v>1245.8385344067494</v>
      </c>
      <c r="J330" s="97">
        <f t="shared" ca="1" si="73"/>
        <v>1495.8689801587871</v>
      </c>
      <c r="K330" s="97">
        <f t="shared" ca="1" si="74"/>
        <v>1796.0786602790502</v>
      </c>
      <c r="L330" s="97">
        <f t="shared" ca="1" si="75"/>
        <v>2156.538170587211</v>
      </c>
      <c r="M330" s="97">
        <f t="shared" ca="1" si="76"/>
        <v>2589.3391999196065</v>
      </c>
      <c r="N330" s="54">
        <f>Assumptions!E59</f>
        <v>0.25</v>
      </c>
      <c r="O330" s="77">
        <f t="shared" ca="1" si="77"/>
        <v>0.26867303034388051</v>
      </c>
      <c r="P330" s="77">
        <f t="shared" ca="1" si="78"/>
        <v>0.28734606068776103</v>
      </c>
      <c r="Q330" s="77">
        <f t="shared" ca="1" si="79"/>
        <v>0.30601909103164154</v>
      </c>
      <c r="R330" s="77">
        <f t="shared" ca="1" si="80"/>
        <v>0.32469212137552206</v>
      </c>
      <c r="S330" s="97">
        <f t="shared" ca="1" si="81"/>
        <v>211.70979000367495</v>
      </c>
      <c r="T330" s="97">
        <f t="shared" ca="1" si="82"/>
        <v>273.18497078310764</v>
      </c>
      <c r="U330" s="97">
        <f t="shared" ca="1" si="83"/>
        <v>350.80823012945905</v>
      </c>
      <c r="V330" s="97">
        <f t="shared" ca="1" si="84"/>
        <v>448.58509919485999</v>
      </c>
      <c r="W330" s="97">
        <f t="shared" ca="1" si="85"/>
        <v>571.47846534329062</v>
      </c>
      <c r="X330" s="97">
        <f t="shared" ca="1" si="86"/>
        <v>1480.4066761206782</v>
      </c>
      <c r="Y330" s="97">
        <f t="shared" ca="1" si="87"/>
        <v>19738.446993638354</v>
      </c>
      <c r="Z330" s="97">
        <f t="shared" ca="1" si="88"/>
        <v>10411.535949928459</v>
      </c>
      <c r="AA330" s="97">
        <f ca="1">Assumptions!D40*Y330+(1-Assumptions!D40)*Z330</f>
        <v>15541.337023968899</v>
      </c>
      <c r="AB330" s="97">
        <f t="shared" ca="1" si="89"/>
        <v>11169.351277076261</v>
      </c>
      <c r="AC330" s="97">
        <f t="shared" ca="1" si="90"/>
        <v>12649.757953196939</v>
      </c>
      <c r="AD330" s="97">
        <f ca="1">AC330+Assumptions!D47-Assumptions!D48-Assumptions!D49</f>
        <v>13790.257953196939</v>
      </c>
      <c r="AE330" s="73">
        <f ca="1">AD330/Assumptions!D46</f>
        <v>296.56468716552558</v>
      </c>
      <c r="AF330" s="77">
        <f ca="1">AE330/Assumptions!D45-1</f>
        <v>1.9421099917214839</v>
      </c>
    </row>
    <row r="331" spans="2:32" x14ac:dyDescent="0.2">
      <c r="B331" s="130">
        <v>320</v>
      </c>
      <c r="C331" s="77">
        <f ca="1">MAX(Assumptions!F70,MIN(Assumptions!G70,NORMINV(RAND(),Assumptions!D70,Assumptions!E70)))</f>
        <v>0.14966261180113402</v>
      </c>
      <c r="D331" s="77">
        <f ca="1">MAX(Assumptions!F71,MIN(Assumptions!G71,NORMINV(RAND(),Assumptions!D71,Assumptions!E71)))</f>
        <v>0.33765869206788668</v>
      </c>
      <c r="E331" s="77">
        <f ca="1">MAX(Assumptions!F72,MIN(Assumptions!G72,NORMINV(RAND(),Assumptions!D72,Assumptions!E72)))</f>
        <v>9.3052715862363175E-2</v>
      </c>
      <c r="F331" s="77">
        <f ca="1">MAX(Assumptions!F73,MIN(Assumptions!G73,NORMINV(RAND(),Assumptions!D73,Assumptions!E73)))</f>
        <v>4.3555493833662209E-2</v>
      </c>
      <c r="G331" s="101">
        <f ca="1">MAX(Assumptions!F74,MIN(Assumptions!G74,NORMINV(RAND(),Assumptions!D74,Assumptions!E74)))</f>
        <v>15.222196242106268</v>
      </c>
      <c r="H331" s="77">
        <f ca="1">MAX(Assumptions!F75,MIN(Assumptions!G75,NORMINV(RAND(),Assumptions!D75,Assumptions!E75)))</f>
        <v>0.56599478619478805</v>
      </c>
      <c r="I331" s="97">
        <f ca="1">'Historical Financials'!F7*(1+C331)</f>
        <v>1192.8899260048565</v>
      </c>
      <c r="J331" s="97">
        <f t="shared" ca="1" si="73"/>
        <v>1371.4209479220049</v>
      </c>
      <c r="K331" s="97">
        <f t="shared" ca="1" si="74"/>
        <v>1576.6713888667989</v>
      </c>
      <c r="L331" s="97">
        <f t="shared" ca="1" si="75"/>
        <v>1812.6401468767253</v>
      </c>
      <c r="M331" s="97">
        <f t="shared" ca="1" si="76"/>
        <v>2083.9246055138869</v>
      </c>
      <c r="N331" s="54">
        <f>Assumptions!E59</f>
        <v>0.25</v>
      </c>
      <c r="O331" s="77">
        <f t="shared" ca="1" si="77"/>
        <v>0.2719146730169717</v>
      </c>
      <c r="P331" s="77">
        <f t="shared" ca="1" si="78"/>
        <v>0.29382934603394334</v>
      </c>
      <c r="Q331" s="77">
        <f t="shared" ca="1" si="79"/>
        <v>0.31574401905091498</v>
      </c>
      <c r="R331" s="77">
        <f t="shared" ca="1" si="80"/>
        <v>0.33765869206788668</v>
      </c>
      <c r="S331" s="97">
        <f t="shared" ca="1" si="81"/>
        <v>168.79236965575882</v>
      </c>
      <c r="T331" s="97">
        <f t="shared" ca="1" si="82"/>
        <v>211.06482062314268</v>
      </c>
      <c r="U331" s="97">
        <f t="shared" ca="1" si="83"/>
        <v>262.20971946360419</v>
      </c>
      <c r="V331" s="97">
        <f t="shared" ca="1" si="84"/>
        <v>323.93595732980708</v>
      </c>
      <c r="W331" s="97">
        <f t="shared" ca="1" si="85"/>
        <v>398.26520655145805</v>
      </c>
      <c r="X331" s="97">
        <f t="shared" ca="1" si="86"/>
        <v>1014.0454546890019</v>
      </c>
      <c r="Y331" s="97">
        <f t="shared" ca="1" si="87"/>
        <v>8396.670101174157</v>
      </c>
      <c r="Z331" s="97">
        <f t="shared" ca="1" si="88"/>
        <v>10711.178403758073</v>
      </c>
      <c r="AA331" s="97">
        <f ca="1">Assumptions!D40*Y331+(1-Assumptions!D40)*Z331</f>
        <v>9438.1988373369204</v>
      </c>
      <c r="AB331" s="97">
        <f t="shared" ca="1" si="89"/>
        <v>6048.9999962532702</v>
      </c>
      <c r="AC331" s="97">
        <f t="shared" ca="1" si="90"/>
        <v>7063.0454509422725</v>
      </c>
      <c r="AD331" s="97">
        <f ca="1">AC331+Assumptions!D47-Assumptions!D48-Assumptions!D49</f>
        <v>8203.5454509422725</v>
      </c>
      <c r="AE331" s="73">
        <f ca="1">AD331/Assumptions!D46</f>
        <v>176.42033227832843</v>
      </c>
      <c r="AF331" s="77">
        <f ca="1">AE331/Assumptions!D45-1</f>
        <v>0.75020170911040118</v>
      </c>
    </row>
    <row r="332" spans="2:32" x14ac:dyDescent="0.2">
      <c r="B332" s="130">
        <v>321</v>
      </c>
      <c r="C332" s="77">
        <f ca="1">MAX(Assumptions!F70,MIN(Assumptions!G70,NORMINV(RAND(),Assumptions!D70,Assumptions!E70)))</f>
        <v>0.15105337146257819</v>
      </c>
      <c r="D332" s="77">
        <f ca="1">MAX(Assumptions!F71,MIN(Assumptions!G71,NORMINV(RAND(),Assumptions!D71,Assumptions!E71)))</f>
        <v>0.31775509521296125</v>
      </c>
      <c r="E332" s="77">
        <f ca="1">MAX(Assumptions!F72,MIN(Assumptions!G72,NORMINV(RAND(),Assumptions!D72,Assumptions!E72)))</f>
        <v>9.1607790452938889E-2</v>
      </c>
      <c r="F332" s="77">
        <f ca="1">MAX(Assumptions!F73,MIN(Assumptions!G73,NORMINV(RAND(),Assumptions!D73,Assumptions!E73)))</f>
        <v>3.0286731037148532E-2</v>
      </c>
      <c r="G332" s="101">
        <f ca="1">MAX(Assumptions!F74,MIN(Assumptions!G74,NORMINV(RAND(),Assumptions!D74,Assumptions!E74)))</f>
        <v>16.323038015230679</v>
      </c>
      <c r="H332" s="77">
        <f ca="1">MAX(Assumptions!F75,MIN(Assumptions!G75,NORMINV(RAND(),Assumptions!D75,Assumptions!E75)))</f>
        <v>0.50984350982821003</v>
      </c>
      <c r="I332" s="97">
        <f ca="1">'Historical Financials'!F7*(1+C332)</f>
        <v>1194.3329782295709</v>
      </c>
      <c r="J332" s="97">
        <f t="shared" ref="J332:J395" ca="1" si="91">I332*(1+C332)</f>
        <v>1374.7410012400896</v>
      </c>
      <c r="K332" s="97">
        <f t="shared" ref="K332:K395" ca="1" si="92">J332*(1+C332)</f>
        <v>1582.4002643652454</v>
      </c>
      <c r="L332" s="97">
        <f t="shared" ref="L332:L395" ca="1" si="93">K332*(1+C332)</f>
        <v>1821.4271593008907</v>
      </c>
      <c r="M332" s="97">
        <f t="shared" ref="M332:M395" ca="1" si="94">L332*(1+C332)</f>
        <v>2096.5598725867967</v>
      </c>
      <c r="N332" s="54">
        <f>Assumptions!E59</f>
        <v>0.25</v>
      </c>
      <c r="O332" s="77">
        <f t="shared" ref="O332:O395" ca="1" si="95">N332+(D332-N332)/4</f>
        <v>0.26693877380324033</v>
      </c>
      <c r="P332" s="77">
        <f t="shared" ref="P332:P395" ca="1" si="96">N332+2*(D332-N332)/4</f>
        <v>0.28387754760648065</v>
      </c>
      <c r="Q332" s="77">
        <f t="shared" ref="Q332:Q395" ca="1" si="97">N332+3*(D332-N332)/4</f>
        <v>0.30081632140972092</v>
      </c>
      <c r="R332" s="77">
        <f t="shared" ref="R332:R395" ca="1" si="98">D332</f>
        <v>0.31775509521296125</v>
      </c>
      <c r="S332" s="97">
        <f t="shared" ref="S332:S395" ca="1" si="99">I332*N332*H332</f>
        <v>152.2307293810359</v>
      </c>
      <c r="T332" s="97">
        <f t="shared" ref="T332:T395" ca="1" si="100">J332*O332*H332</f>
        <v>187.09812789491281</v>
      </c>
      <c r="U332" s="97">
        <f t="shared" ref="U332:U395" ca="1" si="101">K332*P332*H332</f>
        <v>229.02573563128601</v>
      </c>
      <c r="V332" s="97">
        <f t="shared" ref="V332:V395" ca="1" si="102">L332*Q332*H332</f>
        <v>279.35091575083419</v>
      </c>
      <c r="W332" s="97">
        <f t="shared" ref="W332:W395" ca="1" si="103">M332*R332*H332</f>
        <v>339.65396419448871</v>
      </c>
      <c r="X332" s="97">
        <f t="shared" ref="X332:X395" ca="1" si="104">S332/(1+E332)^1+T332/(1+E332)^2+U332/(1+E332)^3+V332/(1+E332)^4+W332/(1+E332)^5</f>
        <v>888.40509442413054</v>
      </c>
      <c r="Y332" s="97">
        <f t="shared" ref="Y332:Y395" ca="1" si="105">W332*(1+F332)/(E332-F332)</f>
        <v>5706.7013484055633</v>
      </c>
      <c r="Z332" s="97">
        <f t="shared" ref="Z332:Z395" ca="1" si="106">M332*R332*G332</f>
        <v>10874.286840365061</v>
      </c>
      <c r="AA332" s="97">
        <f ca="1">Assumptions!D40*Y332+(1-Assumptions!D40)*Z332</f>
        <v>8032.1148197873372</v>
      </c>
      <c r="AB332" s="97">
        <f t="shared" ref="AB332:AB395" ca="1" si="107">AA332/(1+E332)^5</f>
        <v>5181.9924509903512</v>
      </c>
      <c r="AC332" s="97">
        <f t="shared" ref="AC332:AC395" ca="1" si="108">X332+AB332</f>
        <v>6070.397545414482</v>
      </c>
      <c r="AD332" s="97">
        <f ca="1">AC332+Assumptions!D47-Assumptions!D48-Assumptions!D49</f>
        <v>7210.897545414482</v>
      </c>
      <c r="AE332" s="73">
        <f ca="1">AD332/Assumptions!D46</f>
        <v>155.07306549278456</v>
      </c>
      <c r="AF332" s="77">
        <f ca="1">AE332/Assumptions!D45-1</f>
        <v>0.5384232687776247</v>
      </c>
    </row>
    <row r="333" spans="2:32" x14ac:dyDescent="0.2">
      <c r="B333" s="130">
        <v>322</v>
      </c>
      <c r="C333" s="77">
        <f ca="1">MAX(Assumptions!F70,MIN(Assumptions!G70,NORMINV(RAND(),Assumptions!D70,Assumptions!E70)))</f>
        <v>0.1679875902024533</v>
      </c>
      <c r="D333" s="77">
        <f ca="1">MAX(Assumptions!F71,MIN(Assumptions!G71,NORMINV(RAND(),Assumptions!D71,Assumptions!E71)))</f>
        <v>0.33749642503492522</v>
      </c>
      <c r="E333" s="77">
        <f ca="1">MAX(Assumptions!F72,MIN(Assumptions!G72,NORMINV(RAND(),Assumptions!D72,Assumptions!E72)))</f>
        <v>8.4006501181332363E-2</v>
      </c>
      <c r="F333" s="77">
        <f ca="1">MAX(Assumptions!F73,MIN(Assumptions!G73,NORMINV(RAND(),Assumptions!D73,Assumptions!E73)))</f>
        <v>3.4146543575376567E-2</v>
      </c>
      <c r="G333" s="101">
        <f ca="1">MAX(Assumptions!F74,MIN(Assumptions!G74,NORMINV(RAND(),Assumptions!D74,Assumptions!E74)))</f>
        <v>17.716415274833821</v>
      </c>
      <c r="H333" s="77">
        <f ca="1">MAX(Assumptions!F75,MIN(Assumptions!G75,NORMINV(RAND(),Assumptions!D75,Assumptions!E75)))</f>
        <v>0.71116024274691536</v>
      </c>
      <c r="I333" s="97">
        <f ca="1">'Historical Financials'!F7*(1+C333)</f>
        <v>1211.9039235940654</v>
      </c>
      <c r="J333" s="97">
        <f t="shared" ca="1" si="91"/>
        <v>1415.4887432755304</v>
      </c>
      <c r="K333" s="97">
        <f t="shared" ca="1" si="92"/>
        <v>1653.2732862170858</v>
      </c>
      <c r="L333" s="97">
        <f t="shared" ca="1" si="93"/>
        <v>1931.0026815147849</v>
      </c>
      <c r="M333" s="97">
        <f t="shared" ca="1" si="94"/>
        <v>2255.3871686569287</v>
      </c>
      <c r="N333" s="54">
        <f>Assumptions!E59</f>
        <v>0.25</v>
      </c>
      <c r="O333" s="77">
        <f t="shared" ca="1" si="95"/>
        <v>0.27187410625873132</v>
      </c>
      <c r="P333" s="77">
        <f t="shared" ca="1" si="96"/>
        <v>0.29374821251746264</v>
      </c>
      <c r="Q333" s="77">
        <f t="shared" ca="1" si="97"/>
        <v>0.3156223187761939</v>
      </c>
      <c r="R333" s="77">
        <f t="shared" ca="1" si="98"/>
        <v>0.33749642503492522</v>
      </c>
      <c r="S333" s="97">
        <f t="shared" ca="1" si="99"/>
        <v>215.46447212227369</v>
      </c>
      <c r="T333" s="97">
        <f t="shared" ca="1" si="100"/>
        <v>273.67916498046628</v>
      </c>
      <c r="U333" s="97">
        <f t="shared" ca="1" si="101"/>
        <v>345.37217890002552</v>
      </c>
      <c r="V333" s="97">
        <f t="shared" ca="1" si="102"/>
        <v>433.42908646824219</v>
      </c>
      <c r="W333" s="97">
        <f t="shared" ca="1" si="103"/>
        <v>541.32458510772892</v>
      </c>
      <c r="X333" s="97">
        <f t="shared" ca="1" si="104"/>
        <v>1378.367743290924</v>
      </c>
      <c r="Y333" s="97">
        <f t="shared" ca="1" si="105"/>
        <v>11227.625844885659</v>
      </c>
      <c r="Z333" s="97">
        <f t="shared" ca="1" si="106"/>
        <v>13485.471447619457</v>
      </c>
      <c r="AA333" s="97">
        <f ca="1">Assumptions!D40*Y333+(1-Assumptions!D40)*Z333</f>
        <v>12243.656366115867</v>
      </c>
      <c r="AB333" s="97">
        <f t="shared" ca="1" si="107"/>
        <v>8179.9697552138405</v>
      </c>
      <c r="AC333" s="97">
        <f t="shared" ca="1" si="108"/>
        <v>9558.3374985047649</v>
      </c>
      <c r="AD333" s="97">
        <f ca="1">AC333+Assumptions!D47-Assumptions!D48-Assumptions!D49</f>
        <v>10698.837498504765</v>
      </c>
      <c r="AE333" s="73">
        <f ca="1">AD333/Assumptions!D46</f>
        <v>230.08252684956483</v>
      </c>
      <c r="AF333" s="77">
        <f ca="1">AE333/Assumptions!D45-1</f>
        <v>1.2825647504917148</v>
      </c>
    </row>
    <row r="334" spans="2:32" x14ac:dyDescent="0.2">
      <c r="B334" s="130">
        <v>323</v>
      </c>
      <c r="C334" s="77">
        <f ca="1">MAX(Assumptions!F70,MIN(Assumptions!G70,NORMINV(RAND(),Assumptions!D70,Assumptions!E70)))</f>
        <v>0.17371012865314012</v>
      </c>
      <c r="D334" s="77">
        <f ca="1">MAX(Assumptions!F71,MIN(Assumptions!G71,NORMINV(RAND(),Assumptions!D71,Assumptions!E71)))</f>
        <v>0.28960818631055024</v>
      </c>
      <c r="E334" s="77">
        <f ca="1">MAX(Assumptions!F72,MIN(Assumptions!G72,NORMINV(RAND(),Assumptions!D72,Assumptions!E72)))</f>
        <v>7.4794219180599419E-2</v>
      </c>
      <c r="F334" s="77">
        <f ca="1">MAX(Assumptions!F73,MIN(Assumptions!G73,NORMINV(RAND(),Assumptions!D73,Assumptions!E73)))</f>
        <v>3.7628658490161171E-2</v>
      </c>
      <c r="G334" s="101">
        <f ca="1">MAX(Assumptions!F74,MIN(Assumptions!G74,NORMINV(RAND(),Assumptions!D74,Assumptions!E74)))</f>
        <v>17.008751845608277</v>
      </c>
      <c r="H334" s="77">
        <f ca="1">MAX(Assumptions!F75,MIN(Assumptions!G75,NORMINV(RAND(),Assumptions!D75,Assumptions!E75)))</f>
        <v>0.63126402099842371</v>
      </c>
      <c r="I334" s="97">
        <f ca="1">'Historical Financials'!F7*(1+C334)</f>
        <v>1217.8416294904982</v>
      </c>
      <c r="J334" s="97">
        <f t="shared" ca="1" si="91"/>
        <v>1429.3930556284427</v>
      </c>
      <c r="K334" s="97">
        <f t="shared" ca="1" si="92"/>
        <v>1677.6931072175646</v>
      </c>
      <c r="L334" s="97">
        <f t="shared" ca="1" si="93"/>
        <v>1969.1253927128143</v>
      </c>
      <c r="M334" s="97">
        <f t="shared" ca="1" si="94"/>
        <v>2311.1824180151225</v>
      </c>
      <c r="N334" s="54">
        <f>Assumptions!E59</f>
        <v>0.25</v>
      </c>
      <c r="O334" s="77">
        <f t="shared" ca="1" si="95"/>
        <v>0.25990204657763755</v>
      </c>
      <c r="P334" s="77">
        <f t="shared" ca="1" si="96"/>
        <v>0.26980409315527509</v>
      </c>
      <c r="Q334" s="77">
        <f t="shared" ca="1" si="97"/>
        <v>0.2797061397329127</v>
      </c>
      <c r="R334" s="77">
        <f t="shared" ca="1" si="98"/>
        <v>0.28960818631055024</v>
      </c>
      <c r="S334" s="97">
        <f t="shared" ca="1" si="99"/>
        <v>192.19490099286111</v>
      </c>
      <c r="T334" s="97">
        <f t="shared" ca="1" si="100"/>
        <v>234.51596028580755</v>
      </c>
      <c r="U334" s="97">
        <f t="shared" ca="1" si="101"/>
        <v>285.74069162066496</v>
      </c>
      <c r="V334" s="97">
        <f t="shared" ca="1" si="102"/>
        <v>347.68536422854305</v>
      </c>
      <c r="W334" s="97">
        <f t="shared" ca="1" si="103"/>
        <v>422.52858590123907</v>
      </c>
      <c r="X334" s="97">
        <f t="shared" ca="1" si="104"/>
        <v>1167.1185559713838</v>
      </c>
      <c r="Y334" s="97">
        <f t="shared" ca="1" si="105"/>
        <v>11796.613897856352</v>
      </c>
      <c r="Z334" s="97">
        <f t="shared" ca="1" si="106"/>
        <v>11384.592858473556</v>
      </c>
      <c r="AA334" s="97">
        <f ca="1">Assumptions!D40*Y334+(1-Assumptions!D40)*Z334</f>
        <v>11611.204430134094</v>
      </c>
      <c r="AB334" s="97">
        <f t="shared" ca="1" si="107"/>
        <v>8095.6302021749352</v>
      </c>
      <c r="AC334" s="97">
        <f t="shared" ca="1" si="108"/>
        <v>9262.7487581463192</v>
      </c>
      <c r="AD334" s="97">
        <f ca="1">AC334+Assumptions!D47-Assumptions!D48-Assumptions!D49</f>
        <v>10403.248758146319</v>
      </c>
      <c r="AE334" s="73">
        <f ca="1">AD334/Assumptions!D46</f>
        <v>223.72577974508212</v>
      </c>
      <c r="AF334" s="77">
        <f ca="1">AE334/Assumptions!D45-1</f>
        <v>1.2195017831853385</v>
      </c>
    </row>
    <row r="335" spans="2:32" x14ac:dyDescent="0.2">
      <c r="B335" s="130">
        <v>324</v>
      </c>
      <c r="C335" s="77">
        <f ca="1">MAX(Assumptions!F70,MIN(Assumptions!G70,NORMINV(RAND(),Assumptions!D70,Assumptions!E70)))</f>
        <v>0.15919902578095324</v>
      </c>
      <c r="D335" s="77">
        <f ca="1">MAX(Assumptions!F71,MIN(Assumptions!G71,NORMINV(RAND(),Assumptions!D71,Assumptions!E71)))</f>
        <v>0.28011945734625088</v>
      </c>
      <c r="E335" s="77">
        <f ca="1">MAX(Assumptions!F72,MIN(Assumptions!G72,NORMINV(RAND(),Assumptions!D72,Assumptions!E72)))</f>
        <v>7.2209982840871559E-2</v>
      </c>
      <c r="F335" s="77">
        <f ca="1">MAX(Assumptions!F73,MIN(Assumptions!G73,NORMINV(RAND(),Assumptions!D73,Assumptions!E73)))</f>
        <v>3.2639473956494448E-2</v>
      </c>
      <c r="G335" s="101">
        <f ca="1">MAX(Assumptions!F74,MIN(Assumptions!G74,NORMINV(RAND(),Assumptions!D74,Assumptions!E74)))</f>
        <v>19.24861367281726</v>
      </c>
      <c r="H335" s="77">
        <f ca="1">MAX(Assumptions!F75,MIN(Assumptions!G75,NORMINV(RAND(),Assumptions!D75,Assumptions!E75)))</f>
        <v>0.65503016104579181</v>
      </c>
      <c r="I335" s="97">
        <f ca="1">'Historical Financials'!F7*(1+C335)</f>
        <v>1202.7849091503169</v>
      </c>
      <c r="J335" s="97">
        <f t="shared" ca="1" si="91"/>
        <v>1394.2670949110798</v>
      </c>
      <c r="K335" s="97">
        <f t="shared" ca="1" si="92"/>
        <v>1616.2330580993635</v>
      </c>
      <c r="L335" s="97">
        <f t="shared" ca="1" si="93"/>
        <v>1873.535786383753</v>
      </c>
      <c r="M335" s="97">
        <f t="shared" ca="1" si="94"/>
        <v>2171.8008583417986</v>
      </c>
      <c r="N335" s="54">
        <f>Assumptions!E59</f>
        <v>0.25</v>
      </c>
      <c r="O335" s="77">
        <f t="shared" ca="1" si="95"/>
        <v>0.25752986433656272</v>
      </c>
      <c r="P335" s="77">
        <f t="shared" ca="1" si="96"/>
        <v>0.26505972867312544</v>
      </c>
      <c r="Q335" s="77">
        <f t="shared" ca="1" si="97"/>
        <v>0.27258959300968816</v>
      </c>
      <c r="R335" s="77">
        <f t="shared" ca="1" si="98"/>
        <v>0.28011945734625088</v>
      </c>
      <c r="S335" s="97">
        <f t="shared" ca="1" si="99"/>
        <v>196.96509818604505</v>
      </c>
      <c r="T335" s="97">
        <f t="shared" ca="1" si="100"/>
        <v>235.19867713835461</v>
      </c>
      <c r="U335" s="97">
        <f t="shared" ca="1" si="101"/>
        <v>280.6138047239096</v>
      </c>
      <c r="V335" s="97">
        <f t="shared" ca="1" si="102"/>
        <v>334.52806759996349</v>
      </c>
      <c r="W335" s="97">
        <f t="shared" ca="1" si="103"/>
        <v>398.49655791109865</v>
      </c>
      <c r="X335" s="97">
        <f t="shared" ca="1" si="104"/>
        <v>1150.2554846340627</v>
      </c>
      <c r="Y335" s="97">
        <f t="shared" ca="1" si="105"/>
        <v>10399.241443600864</v>
      </c>
      <c r="Z335" s="97">
        <f t="shared" ca="1" si="106"/>
        <v>11710.157408525742</v>
      </c>
      <c r="AA335" s="97">
        <f ca="1">Assumptions!D40*Y335+(1-Assumptions!D40)*Z335</f>
        <v>10989.153627817059</v>
      </c>
      <c r="AB335" s="97">
        <f t="shared" ca="1" si="107"/>
        <v>7754.7002050296123</v>
      </c>
      <c r="AC335" s="97">
        <f t="shared" ca="1" si="108"/>
        <v>8904.955689663675</v>
      </c>
      <c r="AD335" s="97">
        <f ca="1">AC335+Assumptions!D47-Assumptions!D48-Assumptions!D49</f>
        <v>10045.455689663675</v>
      </c>
      <c r="AE335" s="73">
        <f ca="1">AD335/Assumptions!D46</f>
        <v>216.03130515405752</v>
      </c>
      <c r="AF335" s="77">
        <f ca="1">AE335/Assumptions!D45-1</f>
        <v>1.1431677098616819</v>
      </c>
    </row>
    <row r="336" spans="2:32" x14ac:dyDescent="0.2">
      <c r="B336" s="130">
        <v>325</v>
      </c>
      <c r="C336" s="77">
        <f ca="1">MAX(Assumptions!F70,MIN(Assumptions!G70,NORMINV(RAND(),Assumptions!D70,Assumptions!E70)))</f>
        <v>9.3328561938015739E-2</v>
      </c>
      <c r="D336" s="77">
        <f ca="1">MAX(Assumptions!F71,MIN(Assumptions!G71,NORMINV(RAND(),Assumptions!D71,Assumptions!E71)))</f>
        <v>0.34766142148303175</v>
      </c>
      <c r="E336" s="77">
        <f ca="1">MAX(Assumptions!F72,MIN(Assumptions!G72,NORMINV(RAND(),Assumptions!D72,Assumptions!E72)))</f>
        <v>6.0244534178696546E-2</v>
      </c>
      <c r="F336" s="77">
        <f ca="1">MAX(Assumptions!F73,MIN(Assumptions!G73,NORMINV(RAND(),Assumptions!D73,Assumptions!E73)))</f>
        <v>2.5539526323043009E-2</v>
      </c>
      <c r="G336" s="101">
        <f ca="1">MAX(Assumptions!F74,MIN(Assumptions!G74,NORMINV(RAND(),Assumptions!D74,Assumptions!E74)))</f>
        <v>16.947082347463681</v>
      </c>
      <c r="H336" s="77">
        <f ca="1">MAX(Assumptions!F75,MIN(Assumptions!G75,NORMINV(RAND(),Assumptions!D75,Assumptions!E75)))</f>
        <v>0.60678238018339903</v>
      </c>
      <c r="I336" s="97">
        <f ca="1">'Historical Financials'!F7*(1+C336)</f>
        <v>1134.4377158668851</v>
      </c>
      <c r="J336" s="97">
        <f t="shared" ca="1" si="91"/>
        <v>1240.3131564969888</v>
      </c>
      <c r="K336" s="97">
        <f t="shared" ca="1" si="92"/>
        <v>1356.0697997456539</v>
      </c>
      <c r="L336" s="97">
        <f t="shared" ca="1" si="93"/>
        <v>1482.6298440434887</v>
      </c>
      <c r="M336" s="97">
        <f t="shared" ca="1" si="94"/>
        <v>1621.0015552744521</v>
      </c>
      <c r="N336" s="54">
        <f>Assumptions!E59</f>
        <v>0.25</v>
      </c>
      <c r="O336" s="77">
        <f t="shared" ca="1" si="95"/>
        <v>0.27441535537075795</v>
      </c>
      <c r="P336" s="77">
        <f t="shared" ca="1" si="96"/>
        <v>0.2988307107415159</v>
      </c>
      <c r="Q336" s="77">
        <f t="shared" ca="1" si="97"/>
        <v>0.3232460661122738</v>
      </c>
      <c r="R336" s="77">
        <f t="shared" ca="1" si="98"/>
        <v>0.34766142148303175</v>
      </c>
      <c r="S336" s="97">
        <f t="shared" ca="1" si="99"/>
        <v>172.08920435088177</v>
      </c>
      <c r="T336" s="97">
        <f t="shared" ca="1" si="100"/>
        <v>206.52504290287604</v>
      </c>
      <c r="U336" s="97">
        <f t="shared" ca="1" si="101"/>
        <v>245.88964112625362</v>
      </c>
      <c r="V336" s="97">
        <f t="shared" ca="1" si="102"/>
        <v>290.80304337957625</v>
      </c>
      <c r="W336" s="97">
        <f t="shared" ca="1" si="103"/>
        <v>341.958099134652</v>
      </c>
      <c r="X336" s="97">
        <f t="shared" ca="1" si="104"/>
        <v>1037.7107659581052</v>
      </c>
      <c r="Y336" s="97">
        <f t="shared" ca="1" si="105"/>
        <v>10104.926311139003</v>
      </c>
      <c r="Z336" s="97">
        <f t="shared" ca="1" si="106"/>
        <v>9550.6927272105513</v>
      </c>
      <c r="AA336" s="97">
        <f ca="1">Assumptions!D40*Y336+(1-Assumptions!D40)*Z336</f>
        <v>9855.5211983711997</v>
      </c>
      <c r="AB336" s="97">
        <f t="shared" ca="1" si="107"/>
        <v>7356.1298232074887</v>
      </c>
      <c r="AC336" s="97">
        <f t="shared" ca="1" si="108"/>
        <v>8393.840589165593</v>
      </c>
      <c r="AD336" s="97">
        <f ca="1">AC336+Assumptions!D47-Assumptions!D48-Assumptions!D49</f>
        <v>9534.340589165593</v>
      </c>
      <c r="AE336" s="73">
        <f ca="1">AD336/Assumptions!D46</f>
        <v>205.03958256270093</v>
      </c>
      <c r="AF336" s="77">
        <f ca="1">AE336/Assumptions!D45-1</f>
        <v>1.0341228428839377</v>
      </c>
    </row>
    <row r="337" spans="2:32" x14ac:dyDescent="0.2">
      <c r="B337" s="130">
        <v>326</v>
      </c>
      <c r="C337" s="77">
        <f ca="1">MAX(Assumptions!F70,MIN(Assumptions!G70,NORMINV(RAND(),Assumptions!D70,Assumptions!E70)))</f>
        <v>0.14209708757753997</v>
      </c>
      <c r="D337" s="77">
        <f ca="1">MAX(Assumptions!F71,MIN(Assumptions!G71,NORMINV(RAND(),Assumptions!D71,Assumptions!E71)))</f>
        <v>0.33916250587837959</v>
      </c>
      <c r="E337" s="77">
        <f ca="1">MAX(Assumptions!F72,MIN(Assumptions!G72,NORMINV(RAND(),Assumptions!D72,Assumptions!E72)))</f>
        <v>8.8724101133774852E-2</v>
      </c>
      <c r="F337" s="77">
        <f ca="1">MAX(Assumptions!F73,MIN(Assumptions!G73,NORMINV(RAND(),Assumptions!D73,Assumptions!E73)))</f>
        <v>3.9666593053444783E-2</v>
      </c>
      <c r="G337" s="101">
        <f ca="1">MAX(Assumptions!F74,MIN(Assumptions!G74,NORMINV(RAND(),Assumptions!D74,Assumptions!E74)))</f>
        <v>14.378550744971873</v>
      </c>
      <c r="H337" s="77">
        <f ca="1">MAX(Assumptions!F75,MIN(Assumptions!G75,NORMINV(RAND(),Assumptions!D75,Assumptions!E75)))</f>
        <v>0.60188639489352269</v>
      </c>
      <c r="I337" s="97">
        <f ca="1">'Historical Financials'!F7*(1+C337)</f>
        <v>1185.0399380704555</v>
      </c>
      <c r="J337" s="97">
        <f t="shared" ca="1" si="91"/>
        <v>1353.4306619333356</v>
      </c>
      <c r="K337" s="97">
        <f t="shared" ca="1" si="92"/>
        <v>1545.7492172322047</v>
      </c>
      <c r="L337" s="97">
        <f t="shared" ca="1" si="93"/>
        <v>1765.3956791261633</v>
      </c>
      <c r="M337" s="97">
        <f t="shared" ca="1" si="94"/>
        <v>2016.2532635519644</v>
      </c>
      <c r="N337" s="54">
        <f>Assumptions!E59</f>
        <v>0.25</v>
      </c>
      <c r="O337" s="77">
        <f t="shared" ca="1" si="95"/>
        <v>0.2722906264695949</v>
      </c>
      <c r="P337" s="77">
        <f t="shared" ca="1" si="96"/>
        <v>0.2945812529391898</v>
      </c>
      <c r="Q337" s="77">
        <f t="shared" ca="1" si="97"/>
        <v>0.3168718794087847</v>
      </c>
      <c r="R337" s="77">
        <f t="shared" ca="1" si="98"/>
        <v>0.33916250587837959</v>
      </c>
      <c r="S337" s="97">
        <f t="shared" ca="1" si="99"/>
        <v>178.31485403251747</v>
      </c>
      <c r="T337" s="97">
        <f t="shared" ca="1" si="100"/>
        <v>221.81107616791326</v>
      </c>
      <c r="U337" s="97">
        <f t="shared" ca="1" si="101"/>
        <v>274.06821222528316</v>
      </c>
      <c r="V337" s="97">
        <f t="shared" ca="1" si="102"/>
        <v>336.69780536138751</v>
      </c>
      <c r="W337" s="97">
        <f t="shared" ca="1" si="103"/>
        <v>411.59249319668754</v>
      </c>
      <c r="X337" s="97">
        <f t="shared" ca="1" si="104"/>
        <v>1072.0143257504537</v>
      </c>
      <c r="Y337" s="97">
        <f t="shared" ca="1" si="105"/>
        <v>8722.8027242531352</v>
      </c>
      <c r="Z337" s="97">
        <f t="shared" ca="1" si="106"/>
        <v>9832.5923295292469</v>
      </c>
      <c r="AA337" s="97">
        <f ca="1">Assumptions!D40*Y337+(1-Assumptions!D40)*Z337</f>
        <v>9222.2080466273856</v>
      </c>
      <c r="AB337" s="97">
        <f t="shared" ca="1" si="107"/>
        <v>6029.0061970137431</v>
      </c>
      <c r="AC337" s="97">
        <f t="shared" ca="1" si="108"/>
        <v>7101.0205227641964</v>
      </c>
      <c r="AD337" s="97">
        <f ca="1">AC337+Assumptions!D47-Assumptions!D48-Assumptions!D49</f>
        <v>8241.5205227641964</v>
      </c>
      <c r="AE337" s="73">
        <f ca="1">AD337/Assumptions!D46</f>
        <v>177.2370004895526</v>
      </c>
      <c r="AF337" s="77">
        <f ca="1">AE337/Assumptions!D45-1</f>
        <v>0.75830357628524414</v>
      </c>
    </row>
    <row r="338" spans="2:32" x14ac:dyDescent="0.2">
      <c r="B338" s="130">
        <v>327</v>
      </c>
      <c r="C338" s="77">
        <f ca="1">MAX(Assumptions!F70,MIN(Assumptions!G70,NORMINV(RAND(),Assumptions!D70,Assumptions!E70)))</f>
        <v>0.17290179200788949</v>
      </c>
      <c r="D338" s="77">
        <f ca="1">MAX(Assumptions!F71,MIN(Assumptions!G71,NORMINV(RAND(),Assumptions!D71,Assumptions!E71)))</f>
        <v>0.28618542014041853</v>
      </c>
      <c r="E338" s="77">
        <f ca="1">MAX(Assumptions!F72,MIN(Assumptions!G72,NORMINV(RAND(),Assumptions!D72,Assumptions!E72)))</f>
        <v>7.9991532474040325E-2</v>
      </c>
      <c r="F338" s="77">
        <f ca="1">MAX(Assumptions!F73,MIN(Assumptions!G73,NORMINV(RAND(),Assumptions!D73,Assumptions!E73)))</f>
        <v>0.05</v>
      </c>
      <c r="G338" s="101">
        <f ca="1">MAX(Assumptions!F74,MIN(Assumptions!G74,NORMINV(RAND(),Assumptions!D74,Assumptions!E74)))</f>
        <v>15.54895585037656</v>
      </c>
      <c r="H338" s="77">
        <f ca="1">MAX(Assumptions!F75,MIN(Assumptions!G75,NORMINV(RAND(),Assumptions!D75,Assumptions!E75)))</f>
        <v>0.60911553025629483</v>
      </c>
      <c r="I338" s="97">
        <f ca="1">'Historical Financials'!F7*(1+C338)</f>
        <v>1217.0028993873859</v>
      </c>
      <c r="J338" s="97">
        <f t="shared" ca="1" si="91"/>
        <v>1427.4248815702622</v>
      </c>
      <c r="K338" s="97">
        <f t="shared" ca="1" si="92"/>
        <v>1674.2292015504099</v>
      </c>
      <c r="L338" s="97">
        <f t="shared" ca="1" si="93"/>
        <v>1963.7064307304138</v>
      </c>
      <c r="M338" s="97">
        <f t="shared" ca="1" si="94"/>
        <v>2303.2347915811188</v>
      </c>
      <c r="N338" s="54">
        <f>Assumptions!E59</f>
        <v>0.25</v>
      </c>
      <c r="O338" s="77">
        <f t="shared" ca="1" si="95"/>
        <v>0.25904635503510465</v>
      </c>
      <c r="P338" s="77">
        <f t="shared" ca="1" si="96"/>
        <v>0.26809271007020929</v>
      </c>
      <c r="Q338" s="77">
        <f t="shared" ca="1" si="97"/>
        <v>0.27713906510531389</v>
      </c>
      <c r="R338" s="77">
        <f t="shared" ca="1" si="98"/>
        <v>0.28618542014041853</v>
      </c>
      <c r="S338" s="97">
        <f t="shared" ca="1" si="99"/>
        <v>185.32384159594895</v>
      </c>
      <c r="T338" s="97">
        <f t="shared" ca="1" si="100"/>
        <v>225.23217004013836</v>
      </c>
      <c r="U338" s="97">
        <f t="shared" ca="1" si="101"/>
        <v>273.40067974757017</v>
      </c>
      <c r="V338" s="97">
        <f t="shared" ca="1" si="102"/>
        <v>331.49271034039361</v>
      </c>
      <c r="W338" s="97">
        <f t="shared" ca="1" si="103"/>
        <v>401.49985187950989</v>
      </c>
      <c r="X338" s="97">
        <f t="shared" ca="1" si="104"/>
        <v>1098.6696297831763</v>
      </c>
      <c r="Y338" s="97">
        <f t="shared" ca="1" si="105"/>
        <v>14056.462264420355</v>
      </c>
      <c r="Z338" s="97">
        <f t="shared" ca="1" si="106"/>
        <v>10249.128713202286</v>
      </c>
      <c r="AA338" s="97">
        <f ca="1">Assumptions!D40*Y338+(1-Assumptions!D40)*Z338</f>
        <v>12343.162166372225</v>
      </c>
      <c r="AB338" s="97">
        <f t="shared" ca="1" si="107"/>
        <v>8400.8780906303546</v>
      </c>
      <c r="AC338" s="97">
        <f t="shared" ca="1" si="108"/>
        <v>9499.5477204135314</v>
      </c>
      <c r="AD338" s="97">
        <f ca="1">AC338+Assumptions!D47-Assumptions!D48-Assumptions!D49</f>
        <v>10640.047720413531</v>
      </c>
      <c r="AE338" s="73">
        <f ca="1">AD338/Assumptions!D46</f>
        <v>228.81823054652756</v>
      </c>
      <c r="AF338" s="77">
        <f ca="1">AE338/Assumptions!D45-1</f>
        <v>1.2700221284377733</v>
      </c>
    </row>
    <row r="339" spans="2:32" x14ac:dyDescent="0.2">
      <c r="B339" s="130">
        <v>328</v>
      </c>
      <c r="C339" s="77">
        <f ca="1">MAX(Assumptions!F70,MIN(Assumptions!G70,NORMINV(RAND(),Assumptions!D70,Assumptions!E70)))</f>
        <v>0.14060248699971922</v>
      </c>
      <c r="D339" s="77">
        <f ca="1">MAX(Assumptions!F71,MIN(Assumptions!G71,NORMINV(RAND(),Assumptions!D71,Assumptions!E71)))</f>
        <v>0.2888078921170586</v>
      </c>
      <c r="E339" s="77">
        <f ca="1">MAX(Assumptions!F72,MIN(Assumptions!G72,NORMINV(RAND(),Assumptions!D72,Assumptions!E72)))</f>
        <v>8.7954524758391148E-2</v>
      </c>
      <c r="F339" s="77">
        <f ca="1">MAX(Assumptions!F73,MIN(Assumptions!G73,NORMINV(RAND(),Assumptions!D73,Assumptions!E73)))</f>
        <v>3.0702295630921493E-2</v>
      </c>
      <c r="G339" s="101">
        <f ca="1">MAX(Assumptions!F74,MIN(Assumptions!G74,NORMINV(RAND(),Assumptions!D74,Assumptions!E74)))</f>
        <v>16.181946229604382</v>
      </c>
      <c r="H339" s="77">
        <f ca="1">MAX(Assumptions!F75,MIN(Assumptions!G75,NORMINV(RAND(),Assumptions!D75,Assumptions!E75)))</f>
        <v>0.4743253333328396</v>
      </c>
      <c r="I339" s="97">
        <f ca="1">'Historical Financials'!F7*(1+C339)</f>
        <v>1183.4891405109086</v>
      </c>
      <c r="J339" s="97">
        <f t="shared" ca="1" si="91"/>
        <v>1349.8906570039023</v>
      </c>
      <c r="K339" s="97">
        <f t="shared" ca="1" si="92"/>
        <v>1539.6886405563357</v>
      </c>
      <c r="L339" s="97">
        <f t="shared" ca="1" si="93"/>
        <v>1756.1726926237732</v>
      </c>
      <c r="M339" s="97">
        <f t="shared" ca="1" si="94"/>
        <v>2003.094940807669</v>
      </c>
      <c r="N339" s="54">
        <f>Assumptions!E59</f>
        <v>0.25</v>
      </c>
      <c r="O339" s="77">
        <f t="shared" ca="1" si="95"/>
        <v>0.25970197302926468</v>
      </c>
      <c r="P339" s="77">
        <f t="shared" ca="1" si="96"/>
        <v>0.2694039460585293</v>
      </c>
      <c r="Q339" s="77">
        <f t="shared" ca="1" si="97"/>
        <v>0.27910591908779392</v>
      </c>
      <c r="R339" s="77">
        <f t="shared" ca="1" si="98"/>
        <v>0.2888078921170586</v>
      </c>
      <c r="S339" s="97">
        <f t="shared" ca="1" si="99"/>
        <v>140.33972026715813</v>
      </c>
      <c r="T339" s="97">
        <f t="shared" ca="1" si="100"/>
        <v>166.28388442492562</v>
      </c>
      <c r="U339" s="97">
        <f t="shared" ca="1" si="101"/>
        <v>196.74929233092035</v>
      </c>
      <c r="V339" s="97">
        <f t="shared" ca="1" si="102"/>
        <v>232.49444849477354</v>
      </c>
      <c r="W339" s="97">
        <f t="shared" ca="1" si="103"/>
        <v>274.40177193102892</v>
      </c>
      <c r="X339" s="97">
        <f t="shared" ca="1" si="104"/>
        <v>768.23600995939535</v>
      </c>
      <c r="Y339" s="97">
        <f t="shared" ca="1" si="105"/>
        <v>4940.0091588539335</v>
      </c>
      <c r="Z339" s="97">
        <f t="shared" ca="1" si="106"/>
        <v>9361.4116865654014</v>
      </c>
      <c r="AA339" s="97">
        <f ca="1">Assumptions!D40*Y339+(1-Assumptions!D40)*Z339</f>
        <v>6929.6402963240944</v>
      </c>
      <c r="AB339" s="97">
        <f t="shared" ca="1" si="107"/>
        <v>4546.2883565433676</v>
      </c>
      <c r="AC339" s="97">
        <f t="shared" ca="1" si="108"/>
        <v>5314.5243665027629</v>
      </c>
      <c r="AD339" s="97">
        <f ca="1">AC339+Assumptions!D47-Assumptions!D48-Assumptions!D49</f>
        <v>6455.0243665027629</v>
      </c>
      <c r="AE339" s="73">
        <f ca="1">AD339/Assumptions!D46</f>
        <v>138.81772831188738</v>
      </c>
      <c r="AF339" s="77">
        <f ca="1">AE339/Assumptions!D45-1</f>
        <v>0.3771600030941209</v>
      </c>
    </row>
    <row r="340" spans="2:32" x14ac:dyDescent="0.2">
      <c r="B340" s="130">
        <v>329</v>
      </c>
      <c r="C340" s="77">
        <f ca="1">MAX(Assumptions!F70,MIN(Assumptions!G70,NORMINV(RAND(),Assumptions!D70,Assumptions!E70)))</f>
        <v>0.19364175999376562</v>
      </c>
      <c r="D340" s="77">
        <f ca="1">MAX(Assumptions!F71,MIN(Assumptions!G71,NORMINV(RAND(),Assumptions!D71,Assumptions!E71)))</f>
        <v>0.33520376311150102</v>
      </c>
      <c r="E340" s="77">
        <f ca="1">MAX(Assumptions!F72,MIN(Assumptions!G72,NORMINV(RAND(),Assumptions!D72,Assumptions!E72)))</f>
        <v>0.10365190168245009</v>
      </c>
      <c r="F340" s="77">
        <f ca="1">MAX(Assumptions!F73,MIN(Assumptions!G73,NORMINV(RAND(),Assumptions!D73,Assumptions!E73)))</f>
        <v>3.3276955192660509E-2</v>
      </c>
      <c r="G340" s="101">
        <f ca="1">MAX(Assumptions!F74,MIN(Assumptions!G74,NORMINV(RAND(),Assumptions!D74,Assumptions!E74)))</f>
        <v>16.497510459672135</v>
      </c>
      <c r="H340" s="77">
        <f ca="1">MAX(Assumptions!F75,MIN(Assumptions!G75,NORMINV(RAND(),Assumptions!D75,Assumptions!E75)))</f>
        <v>0.57209536283324725</v>
      </c>
      <c r="I340" s="97">
        <f ca="1">'Historical Financials'!F7*(1+C340)</f>
        <v>1238.5226901695312</v>
      </c>
      <c r="J340" s="97">
        <f t="shared" ca="1" si="91"/>
        <v>1478.3524036861725</v>
      </c>
      <c r="K340" s="97">
        <f t="shared" ca="1" si="92"/>
        <v>1764.6231650269767</v>
      </c>
      <c r="L340" s="97">
        <f t="shared" ca="1" si="93"/>
        <v>2106.3279004285696</v>
      </c>
      <c r="M340" s="97">
        <f t="shared" ca="1" si="94"/>
        <v>2514.2009421915309</v>
      </c>
      <c r="N340" s="54">
        <f>Assumptions!E59</f>
        <v>0.25</v>
      </c>
      <c r="O340" s="77">
        <f t="shared" ca="1" si="95"/>
        <v>0.27130094077787525</v>
      </c>
      <c r="P340" s="77">
        <f t="shared" ca="1" si="96"/>
        <v>0.29260188155575051</v>
      </c>
      <c r="Q340" s="77">
        <f t="shared" ca="1" si="97"/>
        <v>0.31390282233362576</v>
      </c>
      <c r="R340" s="77">
        <f t="shared" ca="1" si="98"/>
        <v>0.33520376311150102</v>
      </c>
      <c r="S340" s="97">
        <f t="shared" ca="1" si="99"/>
        <v>177.13827195243684</v>
      </c>
      <c r="T340" s="97">
        <f t="shared" ca="1" si="100"/>
        <v>229.45509158335895</v>
      </c>
      <c r="U340" s="97">
        <f t="shared" ca="1" si="101"/>
        <v>295.39117624916713</v>
      </c>
      <c r="V340" s="97">
        <f t="shared" ca="1" si="102"/>
        <v>378.25931220184248</v>
      </c>
      <c r="W340" s="97">
        <f t="shared" ca="1" si="103"/>
        <v>482.14458984595495</v>
      </c>
      <c r="X340" s="97">
        <f t="shared" ca="1" si="104"/>
        <v>1118.0244509030556</v>
      </c>
      <c r="Y340" s="97">
        <f t="shared" ca="1" si="105"/>
        <v>7079.0660399425351</v>
      </c>
      <c r="Z340" s="97">
        <f t="shared" ca="1" si="106"/>
        <v>13903.600572229139</v>
      </c>
      <c r="AA340" s="97">
        <f ca="1">Assumptions!D40*Y340+(1-Assumptions!D40)*Z340</f>
        <v>10150.106579471507</v>
      </c>
      <c r="AB340" s="97">
        <f t="shared" ca="1" si="107"/>
        <v>6198.8342329710931</v>
      </c>
      <c r="AC340" s="97">
        <f t="shared" ca="1" si="108"/>
        <v>7316.8586838741485</v>
      </c>
      <c r="AD340" s="97">
        <f ca="1">AC340+Assumptions!D47-Assumptions!D48-Assumptions!D49</f>
        <v>8457.3586838741485</v>
      </c>
      <c r="AE340" s="73">
        <f ca="1">AD340/Assumptions!D46</f>
        <v>181.87868137363759</v>
      </c>
      <c r="AF340" s="77">
        <f ca="1">AE340/Assumptions!D45-1</f>
        <v>0.80435199775434119</v>
      </c>
    </row>
    <row r="341" spans="2:32" x14ac:dyDescent="0.2">
      <c r="B341" s="130">
        <v>330</v>
      </c>
      <c r="C341" s="77">
        <f ca="1">MAX(Assumptions!F70,MIN(Assumptions!G70,NORMINV(RAND(),Assumptions!D70,Assumptions!E70)))</f>
        <v>0.14622901795897078</v>
      </c>
      <c r="D341" s="77">
        <f ca="1">MAX(Assumptions!F71,MIN(Assumptions!G71,NORMINV(RAND(),Assumptions!D71,Assumptions!E71)))</f>
        <v>0.28390840620613189</v>
      </c>
      <c r="E341" s="77">
        <f ca="1">MAX(Assumptions!F72,MIN(Assumptions!G72,NORMINV(RAND(),Assumptions!D72,Assumptions!E72)))</f>
        <v>8.4908857772744706E-2</v>
      </c>
      <c r="F341" s="77">
        <f ca="1">MAX(Assumptions!F73,MIN(Assumptions!G73,NORMINV(RAND(),Assumptions!D73,Assumptions!E73)))</f>
        <v>3.8838748853018697E-2</v>
      </c>
      <c r="G341" s="101">
        <f ca="1">MAX(Assumptions!F74,MIN(Assumptions!G74,NORMINV(RAND(),Assumptions!D74,Assumptions!E74)))</f>
        <v>16.430559042476137</v>
      </c>
      <c r="H341" s="77">
        <f ca="1">MAX(Assumptions!F75,MIN(Assumptions!G75,NORMINV(RAND(),Assumptions!D75,Assumptions!E75)))</f>
        <v>0.52661499314615501</v>
      </c>
      <c r="I341" s="97">
        <f ca="1">'Historical Financials'!F7*(1+C341)</f>
        <v>1189.3272290342279</v>
      </c>
      <c r="J341" s="97">
        <f t="shared" ca="1" si="91"/>
        <v>1363.2413817677668</v>
      </c>
      <c r="K341" s="97">
        <f t="shared" ca="1" si="92"/>
        <v>1562.5868302646977</v>
      </c>
      <c r="L341" s="97">
        <f t="shared" ca="1" si="93"/>
        <v>1791.0823679299253</v>
      </c>
      <c r="M341" s="97">
        <f t="shared" ca="1" si="94"/>
        <v>2052.9905836759463</v>
      </c>
      <c r="N341" s="54">
        <f>Assumptions!E59</f>
        <v>0.25</v>
      </c>
      <c r="O341" s="77">
        <f t="shared" ca="1" si="95"/>
        <v>0.25847710155153297</v>
      </c>
      <c r="P341" s="77">
        <f t="shared" ca="1" si="96"/>
        <v>0.26695420310306595</v>
      </c>
      <c r="Q341" s="77">
        <f t="shared" ca="1" si="97"/>
        <v>0.27543130465459892</v>
      </c>
      <c r="R341" s="77">
        <f t="shared" ca="1" si="98"/>
        <v>0.28390840620613189</v>
      </c>
      <c r="S341" s="97">
        <f t="shared" ca="1" si="99"/>
        <v>156.57938764159886</v>
      </c>
      <c r="T341" s="97">
        <f t="shared" ca="1" si="100"/>
        <v>185.56157733894921</v>
      </c>
      <c r="U341" s="97">
        <f t="shared" ca="1" si="101"/>
        <v>219.6717159007537</v>
      </c>
      <c r="V341" s="97">
        <f t="shared" ca="1" si="102"/>
        <v>259.78978917147231</v>
      </c>
      <c r="W341" s="97">
        <f t="shared" ca="1" si="103"/>
        <v>306.9434913777439</v>
      </c>
      <c r="X341" s="97">
        <f t="shared" ca="1" si="104"/>
        <v>865.74153946863385</v>
      </c>
      <c r="Y341" s="97">
        <f t="shared" ca="1" si="105"/>
        <v>6921.2945232457068</v>
      </c>
      <c r="Z341" s="97">
        <f t="shared" ca="1" si="106"/>
        <v>9576.7367496620009</v>
      </c>
      <c r="AA341" s="97">
        <f ca="1">Assumptions!D40*Y341+(1-Assumptions!D40)*Z341</f>
        <v>8116.2435251330389</v>
      </c>
      <c r="AB341" s="97">
        <f t="shared" ca="1" si="107"/>
        <v>5399.9382591708727</v>
      </c>
      <c r="AC341" s="97">
        <f t="shared" ca="1" si="108"/>
        <v>6265.6797986395068</v>
      </c>
      <c r="AD341" s="97">
        <f ca="1">AC341+Assumptions!D47-Assumptions!D48-Assumptions!D49</f>
        <v>7406.1797986395068</v>
      </c>
      <c r="AE341" s="73">
        <f ca="1">AD341/Assumptions!D46</f>
        <v>159.27268384170983</v>
      </c>
      <c r="AF341" s="77">
        <f ca="1">AE341/Assumptions!D45-1</f>
        <v>0.58008614922331181</v>
      </c>
    </row>
    <row r="342" spans="2:32" x14ac:dyDescent="0.2">
      <c r="B342" s="130">
        <v>331</v>
      </c>
      <c r="C342" s="77">
        <f ca="1">MAX(Assumptions!F70,MIN(Assumptions!G70,NORMINV(RAND(),Assumptions!D70,Assumptions!E70)))</f>
        <v>8.9322862625527216E-2</v>
      </c>
      <c r="D342" s="77">
        <f ca="1">MAX(Assumptions!F71,MIN(Assumptions!G71,NORMINV(RAND(),Assumptions!D71,Assumptions!E71)))</f>
        <v>0.35902477484448631</v>
      </c>
      <c r="E342" s="77">
        <f ca="1">MAX(Assumptions!F72,MIN(Assumptions!G72,NORMINV(RAND(),Assumptions!D72,Assumptions!E72)))</f>
        <v>9.2592181677992116E-2</v>
      </c>
      <c r="F342" s="77">
        <f ca="1">MAX(Assumptions!F73,MIN(Assumptions!G73,NORMINV(RAND(),Assumptions!D73,Assumptions!E73)))</f>
        <v>4.457297694858204E-2</v>
      </c>
      <c r="G342" s="101">
        <f ca="1">MAX(Assumptions!F74,MIN(Assumptions!G74,NORMINV(RAND(),Assumptions!D74,Assumptions!E74)))</f>
        <v>13.269099140504032</v>
      </c>
      <c r="H342" s="77">
        <f ca="1">MAX(Assumptions!F75,MIN(Assumptions!G75,NORMINV(RAND(),Assumptions!D75,Assumptions!E75)))</f>
        <v>0.58817014272164769</v>
      </c>
      <c r="I342" s="97">
        <f ca="1">'Historical Financials'!F7*(1+C342)</f>
        <v>1130.2814022602468</v>
      </c>
      <c r="J342" s="97">
        <f t="shared" ca="1" si="91"/>
        <v>1231.2413726825268</v>
      </c>
      <c r="K342" s="97">
        <f t="shared" ca="1" si="92"/>
        <v>1341.2193766735136</v>
      </c>
      <c r="L342" s="97">
        <f t="shared" ca="1" si="93"/>
        <v>1461.020930806817</v>
      </c>
      <c r="M342" s="97">
        <f t="shared" ca="1" si="94"/>
        <v>1591.5235027022941</v>
      </c>
      <c r="N342" s="54">
        <f>Assumptions!E59</f>
        <v>0.25</v>
      </c>
      <c r="O342" s="77">
        <f t="shared" ca="1" si="95"/>
        <v>0.27725619371112159</v>
      </c>
      <c r="P342" s="77">
        <f t="shared" ca="1" si="96"/>
        <v>0.30451238742224318</v>
      </c>
      <c r="Q342" s="77">
        <f t="shared" ca="1" si="97"/>
        <v>0.33176858113336472</v>
      </c>
      <c r="R342" s="77">
        <f t="shared" ca="1" si="98"/>
        <v>0.35902477484448631</v>
      </c>
      <c r="S342" s="97">
        <f t="shared" ca="1" si="99"/>
        <v>166.19944342075834</v>
      </c>
      <c r="T342" s="97">
        <f t="shared" ca="1" si="100"/>
        <v>200.78322786061148</v>
      </c>
      <c r="U342" s="97">
        <f t="shared" ca="1" si="101"/>
        <v>240.21922303085464</v>
      </c>
      <c r="V342" s="97">
        <f t="shared" ca="1" si="102"/>
        <v>285.09832636048071</v>
      </c>
      <c r="W342" s="97">
        <f t="shared" ca="1" si="103"/>
        <v>336.07828285688879</v>
      </c>
      <c r="X342" s="97">
        <f t="shared" ca="1" si="104"/>
        <v>920.39521533842037</v>
      </c>
      <c r="Y342" s="97">
        <f t="shared" ca="1" si="105"/>
        <v>7310.7893891582316</v>
      </c>
      <c r="Z342" s="97">
        <f t="shared" ca="1" si="106"/>
        <v>7581.915045131519</v>
      </c>
      <c r="AA342" s="97">
        <f ca="1">Assumptions!D40*Y342+(1-Assumptions!D40)*Z342</f>
        <v>7432.7959343462107</v>
      </c>
      <c r="AB342" s="97">
        <f t="shared" ca="1" si="107"/>
        <v>4773.7730360192363</v>
      </c>
      <c r="AC342" s="97">
        <f t="shared" ca="1" si="108"/>
        <v>5694.168251357657</v>
      </c>
      <c r="AD342" s="97">
        <f ca="1">AC342+Assumptions!D47-Assumptions!D48-Assumptions!D49</f>
        <v>6834.668251357657</v>
      </c>
      <c r="AE342" s="73">
        <f ca="1">AD342/Assumptions!D46</f>
        <v>146.98211293242272</v>
      </c>
      <c r="AF342" s="77">
        <f ca="1">AE342/Assumptions!D45-1</f>
        <v>0.45815588226609849</v>
      </c>
    </row>
    <row r="343" spans="2:32" x14ac:dyDescent="0.2">
      <c r="B343" s="130">
        <v>332</v>
      </c>
      <c r="C343" s="77">
        <f ca="1">MAX(Assumptions!F70,MIN(Assumptions!G70,NORMINV(RAND(),Assumptions!D70,Assumptions!E70)))</f>
        <v>0.13549140117988828</v>
      </c>
      <c r="D343" s="77">
        <f ca="1">MAX(Assumptions!F71,MIN(Assumptions!G71,NORMINV(RAND(),Assumptions!D71,Assumptions!E71)))</f>
        <v>0.26220459829462267</v>
      </c>
      <c r="E343" s="77">
        <f ca="1">MAX(Assumptions!F72,MIN(Assumptions!G72,NORMINV(RAND(),Assumptions!D72,Assumptions!E72)))</f>
        <v>9.4152820234098544E-2</v>
      </c>
      <c r="F343" s="77">
        <f ca="1">MAX(Assumptions!F73,MIN(Assumptions!G73,NORMINV(RAND(),Assumptions!D73,Assumptions!E73)))</f>
        <v>3.8302005710088322E-2</v>
      </c>
      <c r="G343" s="101">
        <f ca="1">MAX(Assumptions!F74,MIN(Assumptions!G74,NORMINV(RAND(),Assumptions!D74,Assumptions!E74)))</f>
        <v>15.253380176861661</v>
      </c>
      <c r="H343" s="77">
        <f ca="1">MAX(Assumptions!F75,MIN(Assumptions!G75,NORMINV(RAND(),Assumptions!D75,Assumptions!E75)))</f>
        <v>0.69287249540318507</v>
      </c>
      <c r="I343" s="97">
        <f ca="1">'Historical Financials'!F7*(1+C343)</f>
        <v>1178.185877864252</v>
      </c>
      <c r="J343" s="97">
        <f t="shared" ca="1" si="91"/>
        <v>1337.8199333064363</v>
      </c>
      <c r="K343" s="97">
        <f t="shared" ca="1" si="92"/>
        <v>1519.0830305965098</v>
      </c>
      <c r="L343" s="97">
        <f t="shared" ca="1" si="93"/>
        <v>1724.9057189206219</v>
      </c>
      <c r="M343" s="97">
        <f t="shared" ca="1" si="94"/>
        <v>1958.6156116803793</v>
      </c>
      <c r="N343" s="54">
        <f>Assumptions!E59</f>
        <v>0.25</v>
      </c>
      <c r="O343" s="77">
        <f t="shared" ca="1" si="95"/>
        <v>0.25305114957365565</v>
      </c>
      <c r="P343" s="77">
        <f t="shared" ca="1" si="96"/>
        <v>0.25610229914731131</v>
      </c>
      <c r="Q343" s="77">
        <f t="shared" ca="1" si="97"/>
        <v>0.25915344872096702</v>
      </c>
      <c r="R343" s="77">
        <f t="shared" ca="1" si="98"/>
        <v>0.26220459829462267</v>
      </c>
      <c r="S343" s="97">
        <f t="shared" ca="1" si="99"/>
        <v>204.08314731114913</v>
      </c>
      <c r="T343" s="97">
        <f t="shared" ca="1" si="100"/>
        <v>234.56288732032414</v>
      </c>
      <c r="U343" s="97">
        <f t="shared" ca="1" si="101"/>
        <v>269.55557064280094</v>
      </c>
      <c r="V343" s="97">
        <f t="shared" ca="1" si="102"/>
        <v>309.72458268208811</v>
      </c>
      <c r="W343" s="97">
        <f t="shared" ca="1" si="103"/>
        <v>355.83022662600212</v>
      </c>
      <c r="X343" s="97">
        <f t="shared" ca="1" si="104"/>
        <v>1031.2520851389972</v>
      </c>
      <c r="Y343" s="97">
        <f t="shared" ca="1" si="105"/>
        <v>6615.1092181336589</v>
      </c>
      <c r="Z343" s="97">
        <f t="shared" ca="1" si="106"/>
        <v>7833.4957169672389</v>
      </c>
      <c r="AA343" s="97">
        <f ca="1">Assumptions!D40*Y343+(1-Assumptions!D40)*Z343</f>
        <v>7163.38314260877</v>
      </c>
      <c r="AB343" s="97">
        <f t="shared" ca="1" si="107"/>
        <v>4568.0227697733462</v>
      </c>
      <c r="AC343" s="97">
        <f t="shared" ca="1" si="108"/>
        <v>5599.2748549123435</v>
      </c>
      <c r="AD343" s="97">
        <f ca="1">AC343+Assumptions!D47-Assumptions!D48-Assumptions!D49</f>
        <v>6739.7748549123435</v>
      </c>
      <c r="AE343" s="73">
        <f ca="1">AD343/Assumptions!D46</f>
        <v>144.94139472929771</v>
      </c>
      <c r="AF343" s="77">
        <f ca="1">AE343/Assumptions!D45-1</f>
        <v>0.43791066199700124</v>
      </c>
    </row>
    <row r="344" spans="2:32" x14ac:dyDescent="0.2">
      <c r="B344" s="130">
        <v>333</v>
      </c>
      <c r="C344" s="77">
        <f ca="1">MAX(Assumptions!F70,MIN(Assumptions!G70,NORMINV(RAND(),Assumptions!D70,Assumptions!E70)))</f>
        <v>7.5488991170352862E-2</v>
      </c>
      <c r="D344" s="77">
        <f ca="1">MAX(Assumptions!F71,MIN(Assumptions!G71,NORMINV(RAND(),Assumptions!D71,Assumptions!E71)))</f>
        <v>0.31989949703306614</v>
      </c>
      <c r="E344" s="77">
        <f ca="1">MAX(Assumptions!F72,MIN(Assumptions!G72,NORMINV(RAND(),Assumptions!D72,Assumptions!E72)))</f>
        <v>7.150241281180976E-2</v>
      </c>
      <c r="F344" s="77">
        <f ca="1">MAX(Assumptions!F73,MIN(Assumptions!G73,NORMINV(RAND(),Assumptions!D73,Assumptions!E73)))</f>
        <v>3.8267342105970506E-2</v>
      </c>
      <c r="G344" s="101">
        <f ca="1">MAX(Assumptions!F74,MIN(Assumptions!G74,NORMINV(RAND(),Assumptions!D74,Assumptions!E74)))</f>
        <v>17.616573179935891</v>
      </c>
      <c r="H344" s="77">
        <f ca="1">MAX(Assumptions!F75,MIN(Assumptions!G75,NORMINV(RAND(),Assumptions!D75,Assumptions!E75)))</f>
        <v>0.58368927865219955</v>
      </c>
      <c r="I344" s="97">
        <f ca="1">'Historical Financials'!F7*(1+C344)</f>
        <v>1115.9273772383581</v>
      </c>
      <c r="J344" s="97">
        <f t="shared" ca="1" si="91"/>
        <v>1200.1676091654595</v>
      </c>
      <c r="K344" s="97">
        <f t="shared" ca="1" si="92"/>
        <v>1290.7670512166944</v>
      </c>
      <c r="L344" s="97">
        <f t="shared" ca="1" si="93"/>
        <v>1388.2057537489738</v>
      </c>
      <c r="M344" s="97">
        <f t="shared" ca="1" si="94"/>
        <v>1493.0000056363633</v>
      </c>
      <c r="N344" s="54">
        <f>Assumptions!E59</f>
        <v>0.25</v>
      </c>
      <c r="O344" s="77">
        <f t="shared" ca="1" si="95"/>
        <v>0.26747487425826655</v>
      </c>
      <c r="P344" s="77">
        <f t="shared" ca="1" si="96"/>
        <v>0.2849497485165331</v>
      </c>
      <c r="Q344" s="77">
        <f t="shared" ca="1" si="97"/>
        <v>0.30242462277479959</v>
      </c>
      <c r="R344" s="77">
        <f t="shared" ca="1" si="98"/>
        <v>0.31989949703306614</v>
      </c>
      <c r="S344" s="97">
        <f t="shared" ca="1" si="99"/>
        <v>162.83871146212454</v>
      </c>
      <c r="T344" s="97">
        <f t="shared" ca="1" si="100"/>
        <v>187.3728272104772</v>
      </c>
      <c r="U344" s="97">
        <f t="shared" ca="1" si="101"/>
        <v>214.68310356049113</v>
      </c>
      <c r="V344" s="97">
        <f t="shared" ca="1" si="102"/>
        <v>245.04886982606806</v>
      </c>
      <c r="W344" s="97">
        <f t="shared" ca="1" si="103"/>
        <v>278.77580770242923</v>
      </c>
      <c r="X344" s="97">
        <f t="shared" ca="1" si="104"/>
        <v>872.95562590123791</v>
      </c>
      <c r="Y344" s="97">
        <f t="shared" ca="1" si="105"/>
        <v>8708.9875471753512</v>
      </c>
      <c r="Z344" s="97">
        <f t="shared" ca="1" si="106"/>
        <v>8413.8506510274983</v>
      </c>
      <c r="AA344" s="97">
        <f ca="1">Assumptions!D40*Y344+(1-Assumptions!D40)*Z344</f>
        <v>8576.1759439088182</v>
      </c>
      <c r="AB344" s="97">
        <f t="shared" ca="1" si="107"/>
        <v>6071.9462095415538</v>
      </c>
      <c r="AC344" s="97">
        <f t="shared" ca="1" si="108"/>
        <v>6944.9018354427917</v>
      </c>
      <c r="AD344" s="97">
        <f ca="1">AC344+Assumptions!D47-Assumptions!D48-Assumptions!D49</f>
        <v>8085.4018354427917</v>
      </c>
      <c r="AE344" s="73">
        <f ca="1">AD344/Assumptions!D46</f>
        <v>173.8796093643611</v>
      </c>
      <c r="AF344" s="77">
        <f ca="1">AE344/Assumptions!D45-1</f>
        <v>0.72499612464643959</v>
      </c>
    </row>
    <row r="345" spans="2:32" x14ac:dyDescent="0.2">
      <c r="B345" s="130">
        <v>334</v>
      </c>
      <c r="C345" s="77">
        <f ca="1">MAX(Assumptions!F70,MIN(Assumptions!G70,NORMINV(RAND(),Assumptions!D70,Assumptions!E70)))</f>
        <v>6.4803921105958465E-2</v>
      </c>
      <c r="D345" s="77">
        <f ca="1">MAX(Assumptions!F71,MIN(Assumptions!G71,NORMINV(RAND(),Assumptions!D71,Assumptions!E71)))</f>
        <v>0.38138482975012522</v>
      </c>
      <c r="E345" s="77">
        <f ca="1">MAX(Assumptions!F72,MIN(Assumptions!G72,NORMINV(RAND(),Assumptions!D72,Assumptions!E72)))</f>
        <v>8.1422432096857816E-2</v>
      </c>
      <c r="F345" s="77">
        <f ca="1">MAX(Assumptions!F73,MIN(Assumptions!G73,NORMINV(RAND(),Assumptions!D73,Assumptions!E73)))</f>
        <v>3.2849788025986829E-2</v>
      </c>
      <c r="G345" s="101">
        <f ca="1">MAX(Assumptions!F74,MIN(Assumptions!G74,NORMINV(RAND(),Assumptions!D74,Assumptions!E74)))</f>
        <v>15.325881214827707</v>
      </c>
      <c r="H345" s="77">
        <f ca="1">MAX(Assumptions!F75,MIN(Assumptions!G75,NORMINV(RAND(),Assumptions!D75,Assumptions!E75)))</f>
        <v>0.64670153486739679</v>
      </c>
      <c r="I345" s="97">
        <f ca="1">'Historical Financials'!F7*(1+C345)</f>
        <v>1104.8405485395424</v>
      </c>
      <c r="J345" s="97">
        <f t="shared" ca="1" si="91"/>
        <v>1176.4385482817629</v>
      </c>
      <c r="K345" s="97">
        <f t="shared" ca="1" si="92"/>
        <v>1252.6763791506228</v>
      </c>
      <c r="L345" s="97">
        <f t="shared" ca="1" si="93"/>
        <v>1333.8547203963976</v>
      </c>
      <c r="M345" s="97">
        <f t="shared" ca="1" si="94"/>
        <v>1420.2937364637762</v>
      </c>
      <c r="N345" s="54">
        <f>Assumptions!E59</f>
        <v>0.25</v>
      </c>
      <c r="O345" s="77">
        <f t="shared" ca="1" si="95"/>
        <v>0.28284620743753131</v>
      </c>
      <c r="P345" s="77">
        <f t="shared" ca="1" si="96"/>
        <v>0.31569241487506261</v>
      </c>
      <c r="Q345" s="77">
        <f t="shared" ca="1" si="97"/>
        <v>0.34853862231259392</v>
      </c>
      <c r="R345" s="77">
        <f t="shared" ca="1" si="98"/>
        <v>0.38138482975012522</v>
      </c>
      <c r="S345" s="97">
        <f t="shared" ca="1" si="99"/>
        <v>178.62551963106466</v>
      </c>
      <c r="T345" s="97">
        <f t="shared" ca="1" si="100"/>
        <v>215.19069991157372</v>
      </c>
      <c r="U345" s="97">
        <f t="shared" ca="1" si="101"/>
        <v>255.74486783054851</v>
      </c>
      <c r="V345" s="97">
        <f t="shared" ca="1" si="102"/>
        <v>300.65147023173068</v>
      </c>
      <c r="W345" s="97">
        <f t="shared" ca="1" si="103"/>
        <v>350.30430757421806</v>
      </c>
      <c r="X345" s="97">
        <f t="shared" ca="1" si="104"/>
        <v>1008.0760377255838</v>
      </c>
      <c r="Y345" s="97">
        <f t="shared" ca="1" si="105"/>
        <v>7448.8786176579524</v>
      </c>
      <c r="Z345" s="97">
        <f t="shared" ca="1" si="106"/>
        <v>8301.7001158436524</v>
      </c>
      <c r="AA345" s="97">
        <f ca="1">Assumptions!D40*Y345+(1-Assumptions!D40)*Z345</f>
        <v>7832.6482918415168</v>
      </c>
      <c r="AB345" s="97">
        <f t="shared" ca="1" si="107"/>
        <v>5295.8022050499367</v>
      </c>
      <c r="AC345" s="97">
        <f t="shared" ca="1" si="108"/>
        <v>6303.8782427755204</v>
      </c>
      <c r="AD345" s="97">
        <f ca="1">AC345+Assumptions!D47-Assumptions!D48-Assumptions!D49</f>
        <v>7444.3782427755204</v>
      </c>
      <c r="AE345" s="73">
        <f ca="1">AD345/Assumptions!D46</f>
        <v>160.09415575861334</v>
      </c>
      <c r="AF345" s="77">
        <f ca="1">AE345/Assumptions!D45-1</f>
        <v>0.58823567220846562</v>
      </c>
    </row>
    <row r="346" spans="2:32" x14ac:dyDescent="0.2">
      <c r="B346" s="130">
        <v>335</v>
      </c>
      <c r="C346" s="77">
        <f ca="1">MAX(Assumptions!F70,MIN(Assumptions!G70,NORMINV(RAND(),Assumptions!D70,Assumptions!E70)))</f>
        <v>0.17226269220243573</v>
      </c>
      <c r="D346" s="77">
        <f ca="1">MAX(Assumptions!F71,MIN(Assumptions!G71,NORMINV(RAND(),Assumptions!D71,Assumptions!E71)))</f>
        <v>0.29586215059062959</v>
      </c>
      <c r="E346" s="77">
        <f ca="1">MAX(Assumptions!F72,MIN(Assumptions!G72,NORMINV(RAND(),Assumptions!D72,Assumptions!E72)))</f>
        <v>8.0519985393150556E-2</v>
      </c>
      <c r="F346" s="77">
        <f ca="1">MAX(Assumptions!F73,MIN(Assumptions!G73,NORMINV(RAND(),Assumptions!D73,Assumptions!E73)))</f>
        <v>3.4041737031337511E-2</v>
      </c>
      <c r="G346" s="101">
        <f ca="1">MAX(Assumptions!F74,MIN(Assumptions!G74,NORMINV(RAND(),Assumptions!D74,Assumptions!E74)))</f>
        <v>18.972697930128781</v>
      </c>
      <c r="H346" s="77">
        <f ca="1">MAX(Assumptions!F75,MIN(Assumptions!G75,NORMINV(RAND(),Assumptions!D75,Assumptions!E75)))</f>
        <v>0.56663839636174884</v>
      </c>
      <c r="I346" s="97">
        <f ca="1">'Historical Financials'!F7*(1+C346)</f>
        <v>1216.3397694292471</v>
      </c>
      <c r="J346" s="97">
        <f t="shared" ca="1" si="91"/>
        <v>1425.8697327440191</v>
      </c>
      <c r="K346" s="97">
        <f t="shared" ca="1" si="92"/>
        <v>1671.4938916364713</v>
      </c>
      <c r="L346" s="97">
        <f t="shared" ca="1" si="93"/>
        <v>1959.4299294096961</v>
      </c>
      <c r="M346" s="97">
        <f t="shared" ca="1" si="94"/>
        <v>2296.966604231839</v>
      </c>
      <c r="N346" s="54">
        <f>Assumptions!E59</f>
        <v>0.25</v>
      </c>
      <c r="O346" s="77">
        <f t="shared" ca="1" si="95"/>
        <v>0.2614655376476574</v>
      </c>
      <c r="P346" s="77">
        <f t="shared" ca="1" si="96"/>
        <v>0.2729310752953148</v>
      </c>
      <c r="Q346" s="77">
        <f t="shared" ca="1" si="97"/>
        <v>0.28439661294297219</v>
      </c>
      <c r="R346" s="77">
        <f t="shared" ca="1" si="98"/>
        <v>0.29586215059062959</v>
      </c>
      <c r="S346" s="97">
        <f t="shared" ca="1" si="99"/>
        <v>172.30620409510198</v>
      </c>
      <c r="T346" s="97">
        <f t="shared" ca="1" si="100"/>
        <v>211.25174494664145</v>
      </c>
      <c r="U346" s="97">
        <f t="shared" ca="1" si="101"/>
        <v>258.50192395588721</v>
      </c>
      <c r="V346" s="97">
        <f t="shared" ca="1" si="102"/>
        <v>315.76221285106584</v>
      </c>
      <c r="W346" s="97">
        <f t="shared" ca="1" si="103"/>
        <v>385.07922621691688</v>
      </c>
      <c r="X346" s="97">
        <f t="shared" ca="1" si="104"/>
        <v>1038.4137498155658</v>
      </c>
      <c r="Y346" s="97">
        <f t="shared" ca="1" si="105"/>
        <v>8567.1901589815279</v>
      </c>
      <c r="Z346" s="97">
        <f t="shared" ca="1" si="106"/>
        <v>12893.57001765383</v>
      </c>
      <c r="AA346" s="97">
        <f ca="1">Assumptions!D40*Y346+(1-Assumptions!D40)*Z346</f>
        <v>10514.061095384064</v>
      </c>
      <c r="AB346" s="97">
        <f t="shared" ca="1" si="107"/>
        <v>7138.4919825568122</v>
      </c>
      <c r="AC346" s="97">
        <f t="shared" ca="1" si="108"/>
        <v>8176.9057323723782</v>
      </c>
      <c r="AD346" s="97">
        <f ca="1">AC346+Assumptions!D47-Assumptions!D48-Assumptions!D49</f>
        <v>9317.4057323723791</v>
      </c>
      <c r="AE346" s="73">
        <f ca="1">AD346/Assumptions!D46</f>
        <v>200.37431682521245</v>
      </c>
      <c r="AF346" s="77">
        <f ca="1">AE346/Assumptions!D45-1</f>
        <v>0.98784044469456789</v>
      </c>
    </row>
    <row r="347" spans="2:32" x14ac:dyDescent="0.2">
      <c r="B347" s="130">
        <v>336</v>
      </c>
      <c r="C347" s="77">
        <f ca="1">MAX(Assumptions!F70,MIN(Assumptions!G70,NORMINV(RAND(),Assumptions!D70,Assumptions!E70)))</f>
        <v>0.16427855815435902</v>
      </c>
      <c r="D347" s="77">
        <f ca="1">MAX(Assumptions!F71,MIN(Assumptions!G71,NORMINV(RAND(),Assumptions!D71,Assumptions!E71)))</f>
        <v>0.3295521414417355</v>
      </c>
      <c r="E347" s="77">
        <f ca="1">MAX(Assumptions!F72,MIN(Assumptions!G72,NORMINV(RAND(),Assumptions!D72,Assumptions!E72)))</f>
        <v>8.9696841171878192E-2</v>
      </c>
      <c r="F347" s="77">
        <f ca="1">MAX(Assumptions!F73,MIN(Assumptions!G73,NORMINV(RAND(),Assumptions!D73,Assumptions!E73)))</f>
        <v>3.4784395551210504E-2</v>
      </c>
      <c r="G347" s="101">
        <f ca="1">MAX(Assumptions!F74,MIN(Assumptions!G74,NORMINV(RAND(),Assumptions!D74,Assumptions!E74)))</f>
        <v>12.48666754642054</v>
      </c>
      <c r="H347" s="77">
        <f ca="1">MAX(Assumptions!F75,MIN(Assumptions!G75,NORMINV(RAND(),Assumptions!D75,Assumptions!E75)))</f>
        <v>0.6193288796224804</v>
      </c>
      <c r="I347" s="97">
        <f ca="1">'Historical Financials'!F7*(1+C347)</f>
        <v>1208.055431940963</v>
      </c>
      <c r="J347" s="97">
        <f t="shared" ca="1" si="91"/>
        <v>1406.5130364707659</v>
      </c>
      <c r="K347" s="97">
        <f t="shared" ca="1" si="92"/>
        <v>1637.5729701274929</v>
      </c>
      <c r="L347" s="97">
        <f t="shared" ca="1" si="93"/>
        <v>1906.5910965325888</v>
      </c>
      <c r="M347" s="97">
        <f t="shared" ca="1" si="94"/>
        <v>2219.8031328609009</v>
      </c>
      <c r="N347" s="54">
        <f>Assumptions!E59</f>
        <v>0.25</v>
      </c>
      <c r="O347" s="77">
        <f t="shared" ca="1" si="95"/>
        <v>0.26988803536043388</v>
      </c>
      <c r="P347" s="77">
        <f t="shared" ca="1" si="96"/>
        <v>0.28977607072086775</v>
      </c>
      <c r="Q347" s="77">
        <f t="shared" ca="1" si="97"/>
        <v>0.30966410608130163</v>
      </c>
      <c r="R347" s="77">
        <f t="shared" ca="1" si="98"/>
        <v>0.3295521414417355</v>
      </c>
      <c r="S347" s="97">
        <f t="shared" ca="1" si="99"/>
        <v>187.04590429646206</v>
      </c>
      <c r="T347" s="97">
        <f t="shared" ca="1" si="100"/>
        <v>235.09788688224518</v>
      </c>
      <c r="U347" s="97">
        <f t="shared" ca="1" si="101"/>
        <v>293.88979930651465</v>
      </c>
      <c r="V347" s="97">
        <f t="shared" ca="1" si="102"/>
        <v>365.65352172507869</v>
      </c>
      <c r="W347" s="97">
        <f t="shared" ca="1" si="103"/>
        <v>453.0643911394165</v>
      </c>
      <c r="X347" s="97">
        <f t="shared" ca="1" si="104"/>
        <v>1150.9602506984022</v>
      </c>
      <c r="Y347" s="97">
        <f t="shared" ca="1" si="105"/>
        <v>8537.6631259439782</v>
      </c>
      <c r="Z347" s="97">
        <f t="shared" ca="1" si="106"/>
        <v>9134.5077153963648</v>
      </c>
      <c r="AA347" s="97">
        <f ca="1">Assumptions!D40*Y347+(1-Assumptions!D40)*Z347</f>
        <v>8806.2431911975509</v>
      </c>
      <c r="AB347" s="97">
        <f t="shared" ca="1" si="107"/>
        <v>5731.4197363903395</v>
      </c>
      <c r="AC347" s="97">
        <f t="shared" ca="1" si="108"/>
        <v>6882.3799870887415</v>
      </c>
      <c r="AD347" s="97">
        <f ca="1">AC347+Assumptions!D47-Assumptions!D48-Assumptions!D49</f>
        <v>8022.8799870887415</v>
      </c>
      <c r="AE347" s="73">
        <f ca="1">AD347/Assumptions!D46</f>
        <v>172.5350534857794</v>
      </c>
      <c r="AF347" s="77">
        <f ca="1">AE347/Assumptions!D45-1</f>
        <v>0.71165727664463696</v>
      </c>
    </row>
    <row r="348" spans="2:32" x14ac:dyDescent="0.2">
      <c r="B348" s="130">
        <v>337</v>
      </c>
      <c r="C348" s="77">
        <f ca="1">MAX(Assumptions!F70,MIN(Assumptions!G70,NORMINV(RAND(),Assumptions!D70,Assumptions!E70)))</f>
        <v>0.13179711096583938</v>
      </c>
      <c r="D348" s="77">
        <f ca="1">MAX(Assumptions!F71,MIN(Assumptions!G71,NORMINV(RAND(),Assumptions!D71,Assumptions!E71)))</f>
        <v>0.28929405748083986</v>
      </c>
      <c r="E348" s="77">
        <f ca="1">MAX(Assumptions!F72,MIN(Assumptions!G72,NORMINV(RAND(),Assumptions!D72,Assumptions!E72)))</f>
        <v>8.3148727089725705E-2</v>
      </c>
      <c r="F348" s="77">
        <f ca="1">MAX(Assumptions!F73,MIN(Assumptions!G73,NORMINV(RAND(),Assumptions!D73,Assumptions!E73)))</f>
        <v>1.5581421985994864E-2</v>
      </c>
      <c r="G348" s="101">
        <f ca="1">MAX(Assumptions!F74,MIN(Assumptions!G74,NORMINV(RAND(),Assumptions!D74,Assumptions!E74)))</f>
        <v>14.99006627184262</v>
      </c>
      <c r="H348" s="77">
        <f ca="1">MAX(Assumptions!F75,MIN(Assumptions!G75,NORMINV(RAND(),Assumptions!D75,Assumptions!E75)))</f>
        <v>0.58816676320970318</v>
      </c>
      <c r="I348" s="97">
        <f ca="1">'Historical Financials'!F7*(1+C348)</f>
        <v>1174.3526823381549</v>
      </c>
      <c r="J348" s="97">
        <f t="shared" ca="1" si="91"/>
        <v>1329.1289731253078</v>
      </c>
      <c r="K348" s="97">
        <f t="shared" ca="1" si="92"/>
        <v>1504.304331884216</v>
      </c>
      <c r="L348" s="97">
        <f t="shared" ca="1" si="93"/>
        <v>1702.5672968399529</v>
      </c>
      <c r="M348" s="97">
        <f t="shared" ca="1" si="94"/>
        <v>1926.9607477883774</v>
      </c>
      <c r="N348" s="54">
        <f>Assumptions!E59</f>
        <v>0.25</v>
      </c>
      <c r="O348" s="77">
        <f t="shared" ca="1" si="95"/>
        <v>0.25982351437020995</v>
      </c>
      <c r="P348" s="77">
        <f t="shared" ca="1" si="96"/>
        <v>0.2696470287404199</v>
      </c>
      <c r="Q348" s="77">
        <f t="shared" ca="1" si="97"/>
        <v>0.27947054311062991</v>
      </c>
      <c r="R348" s="77">
        <f t="shared" ca="1" si="98"/>
        <v>0.28929405748083986</v>
      </c>
      <c r="S348" s="97">
        <f t="shared" ca="1" si="99"/>
        <v>172.67880400936633</v>
      </c>
      <c r="T348" s="97">
        <f t="shared" ca="1" si="100"/>
        <v>203.11689881257394</v>
      </c>
      <c r="U348" s="97">
        <f t="shared" ca="1" si="101"/>
        <v>238.57878608715521</v>
      </c>
      <c r="V348" s="97">
        <f t="shared" ca="1" si="102"/>
        <v>279.85998423063779</v>
      </c>
      <c r="W348" s="97">
        <f t="shared" ca="1" si="103"/>
        <v>327.8784400146717</v>
      </c>
      <c r="X348" s="97">
        <f t="shared" ca="1" si="104"/>
        <v>943.54442488382824</v>
      </c>
      <c r="Y348" s="97">
        <f t="shared" ca="1" si="105"/>
        <v>4928.230478297759</v>
      </c>
      <c r="Z348" s="97">
        <f t="shared" ca="1" si="106"/>
        <v>8356.336760865137</v>
      </c>
      <c r="AA348" s="97">
        <f ca="1">Assumptions!D40*Y348+(1-Assumptions!D40)*Z348</f>
        <v>6470.8783054530795</v>
      </c>
      <c r="AB348" s="97">
        <f t="shared" ca="1" si="107"/>
        <v>4340.33013333705</v>
      </c>
      <c r="AC348" s="97">
        <f t="shared" ca="1" si="108"/>
        <v>5283.8745582208785</v>
      </c>
      <c r="AD348" s="97">
        <f ca="1">AC348+Assumptions!D47-Assumptions!D48-Assumptions!D49</f>
        <v>6424.3745582208785</v>
      </c>
      <c r="AE348" s="73">
        <f ca="1">AD348/Assumptions!D46</f>
        <v>138.15859264991136</v>
      </c>
      <c r="AF348" s="77">
        <f ca="1">AE348/Assumptions!D45-1</f>
        <v>0.37062095882848567</v>
      </c>
    </row>
    <row r="349" spans="2:32" x14ac:dyDescent="0.2">
      <c r="B349" s="130">
        <v>338</v>
      </c>
      <c r="C349" s="77">
        <f ca="1">MAX(Assumptions!F70,MIN(Assumptions!G70,NORMINV(RAND(),Assumptions!D70,Assumptions!E70)))</f>
        <v>0.10521919062324944</v>
      </c>
      <c r="D349" s="77">
        <f ca="1">MAX(Assumptions!F71,MIN(Assumptions!G71,NORMINV(RAND(),Assumptions!D71,Assumptions!E71)))</f>
        <v>0.37905408228233556</v>
      </c>
      <c r="E349" s="77">
        <f ca="1">MAX(Assumptions!F72,MIN(Assumptions!G72,NORMINV(RAND(),Assumptions!D72,Assumptions!E72)))</f>
        <v>9.4189319920523179E-2</v>
      </c>
      <c r="F349" s="77">
        <f ca="1">MAX(Assumptions!F73,MIN(Assumptions!G73,NORMINV(RAND(),Assumptions!D73,Assumptions!E73)))</f>
        <v>4.0765278108335655E-2</v>
      </c>
      <c r="G349" s="101">
        <f ca="1">MAX(Assumptions!F74,MIN(Assumptions!G74,NORMINV(RAND(),Assumptions!D74,Assumptions!E74)))</f>
        <v>18.883190825215635</v>
      </c>
      <c r="H349" s="77">
        <f ca="1">MAX(Assumptions!F75,MIN(Assumptions!G75,NORMINV(RAND(),Assumptions!D75,Assumptions!E75)))</f>
        <v>0.57033659935704739</v>
      </c>
      <c r="I349" s="97">
        <f ca="1">'Historical Financials'!F7*(1+C349)</f>
        <v>1146.7754321906834</v>
      </c>
      <c r="J349" s="97">
        <f t="shared" ca="1" si="91"/>
        <v>1267.438214992414</v>
      </c>
      <c r="K349" s="97">
        <f t="shared" ca="1" si="92"/>
        <v>1400.7970381388918</v>
      </c>
      <c r="L349" s="97">
        <f t="shared" ca="1" si="93"/>
        <v>1548.187768719311</v>
      </c>
      <c r="M349" s="97">
        <f t="shared" ca="1" si="94"/>
        <v>1711.0868326767711</v>
      </c>
      <c r="N349" s="54">
        <f>Assumptions!E59</f>
        <v>0.25</v>
      </c>
      <c r="O349" s="77">
        <f t="shared" ca="1" si="95"/>
        <v>0.2822635205705839</v>
      </c>
      <c r="P349" s="77">
        <f t="shared" ca="1" si="96"/>
        <v>0.31452704114116781</v>
      </c>
      <c r="Q349" s="77">
        <f t="shared" ca="1" si="97"/>
        <v>0.34679056171175165</v>
      </c>
      <c r="R349" s="77">
        <f t="shared" ca="1" si="98"/>
        <v>0.37905408228233556</v>
      </c>
      <c r="S349" s="97">
        <f t="shared" ca="1" si="99"/>
        <v>163.51200005546067</v>
      </c>
      <c r="T349" s="97">
        <f t="shared" ca="1" si="100"/>
        <v>204.03881537093281</v>
      </c>
      <c r="U349" s="97">
        <f t="shared" ca="1" si="101"/>
        <v>251.28377397958801</v>
      </c>
      <c r="V349" s="97">
        <f t="shared" ca="1" si="102"/>
        <v>306.21195554452026</v>
      </c>
      <c r="W349" s="97">
        <f t="shared" ca="1" si="103"/>
        <v>369.9171524419786</v>
      </c>
      <c r="X349" s="97">
        <f t="shared" ca="1" si="104"/>
        <v>961.15496872134781</v>
      </c>
      <c r="Y349" s="97">
        <f t="shared" ca="1" si="105"/>
        <v>7206.4358101503813</v>
      </c>
      <c r="Z349" s="97">
        <f t="shared" ca="1" si="106"/>
        <v>12247.53274988287</v>
      </c>
      <c r="AA349" s="97">
        <f ca="1">Assumptions!D40*Y349+(1-Assumptions!D40)*Z349</f>
        <v>9474.9294330299999</v>
      </c>
      <c r="AB349" s="97">
        <f t="shared" ca="1" si="107"/>
        <v>6041.066646035978</v>
      </c>
      <c r="AC349" s="97">
        <f t="shared" ca="1" si="108"/>
        <v>7002.2216147573254</v>
      </c>
      <c r="AD349" s="97">
        <f ca="1">AC349+Assumptions!D47-Assumptions!D48-Assumptions!D49</f>
        <v>8142.7216147573254</v>
      </c>
      <c r="AE349" s="73">
        <f ca="1">AD349/Assumptions!D46</f>
        <v>175.11229279048013</v>
      </c>
      <c r="AF349" s="77">
        <f ca="1">AE349/Assumptions!D45-1</f>
        <v>0.73722512688968389</v>
      </c>
    </row>
    <row r="350" spans="2:32" x14ac:dyDescent="0.2">
      <c r="B350" s="130">
        <v>339</v>
      </c>
      <c r="C350" s="77">
        <f ca="1">MAX(Assumptions!F70,MIN(Assumptions!G70,NORMINV(RAND(),Assumptions!D70,Assumptions!E70)))</f>
        <v>0.12369887907693422</v>
      </c>
      <c r="D350" s="77">
        <f ca="1">MAX(Assumptions!F71,MIN(Assumptions!G71,NORMINV(RAND(),Assumptions!D71,Assumptions!E71)))</f>
        <v>0.35273335615054241</v>
      </c>
      <c r="E350" s="77">
        <f ca="1">MAX(Assumptions!F72,MIN(Assumptions!G72,NORMINV(RAND(),Assumptions!D72,Assumptions!E72)))</f>
        <v>7.0430272122484969E-2</v>
      </c>
      <c r="F350" s="77">
        <f ca="1">MAX(Assumptions!F73,MIN(Assumptions!G73,NORMINV(RAND(),Assumptions!D73,Assumptions!E73)))</f>
        <v>3.4346419197051059E-2</v>
      </c>
      <c r="G350" s="101">
        <f ca="1">MAX(Assumptions!F74,MIN(Assumptions!G74,NORMINV(RAND(),Assumptions!D74,Assumptions!E74)))</f>
        <v>16.859064258784439</v>
      </c>
      <c r="H350" s="77">
        <f ca="1">MAX(Assumptions!F75,MIN(Assumptions!G75,NORMINV(RAND(),Assumptions!D75,Assumptions!E75)))</f>
        <v>0.61613419948946024</v>
      </c>
      <c r="I350" s="97">
        <f ca="1">'Historical Financials'!F7*(1+C350)</f>
        <v>1165.9499569302268</v>
      </c>
      <c r="J350" s="97">
        <f t="shared" ca="1" si="91"/>
        <v>1310.1766596622956</v>
      </c>
      <c r="K350" s="97">
        <f t="shared" ca="1" si="92"/>
        <v>1472.2440438552835</v>
      </c>
      <c r="L350" s="97">
        <f t="shared" ca="1" si="93"/>
        <v>1654.3589818078749</v>
      </c>
      <c r="M350" s="97">
        <f t="shared" ca="1" si="94"/>
        <v>1859.0013334483672</v>
      </c>
      <c r="N350" s="54">
        <f>Assumptions!E59</f>
        <v>0.25</v>
      </c>
      <c r="O350" s="77">
        <f t="shared" ca="1" si="95"/>
        <v>0.27568333903763559</v>
      </c>
      <c r="P350" s="77">
        <f t="shared" ca="1" si="96"/>
        <v>0.30136667807527118</v>
      </c>
      <c r="Q350" s="77">
        <f t="shared" ca="1" si="97"/>
        <v>0.32705001711290682</v>
      </c>
      <c r="R350" s="77">
        <f t="shared" ca="1" si="98"/>
        <v>0.35273335615054241</v>
      </c>
      <c r="S350" s="97">
        <f t="shared" ca="1" si="99"/>
        <v>179.59541083949398</v>
      </c>
      <c r="T350" s="97">
        <f t="shared" ca="1" si="100"/>
        <v>222.54389981295546</v>
      </c>
      <c r="U350" s="97">
        <f t="shared" ca="1" si="101"/>
        <v>273.36968517698</v>
      </c>
      <c r="V350" s="97">
        <f t="shared" ca="1" si="102"/>
        <v>333.36441984493109</v>
      </c>
      <c r="W350" s="97">
        <f t="shared" ca="1" si="103"/>
        <v>404.01877500233803</v>
      </c>
      <c r="X350" s="97">
        <f t="shared" ca="1" si="104"/>
        <v>1126.2778224142237</v>
      </c>
      <c r="Y350" s="97">
        <f t="shared" ca="1" si="105"/>
        <v>11581.229257186431</v>
      </c>
      <c r="Z350" s="97">
        <f t="shared" ca="1" si="106"/>
        <v>11055.024206031443</v>
      </c>
      <c r="AA350" s="97">
        <f ca="1">Assumptions!D40*Y350+(1-Assumptions!D40)*Z350</f>
        <v>11344.436984166687</v>
      </c>
      <c r="AB350" s="97">
        <f t="shared" ca="1" si="107"/>
        <v>8072.183652631622</v>
      </c>
      <c r="AC350" s="97">
        <f t="shared" ca="1" si="108"/>
        <v>9198.4614750458459</v>
      </c>
      <c r="AD350" s="97">
        <f ca="1">AC350+Assumptions!D47-Assumptions!D48-Assumptions!D49</f>
        <v>10338.961475045846</v>
      </c>
      <c r="AE350" s="73">
        <f ca="1">AD350/Assumptions!D46</f>
        <v>222.34325752786765</v>
      </c>
      <c r="AF350" s="77">
        <f ca="1">AE350/Assumptions!D45-1</f>
        <v>1.2057862849986871</v>
      </c>
    </row>
    <row r="351" spans="2:32" x14ac:dyDescent="0.2">
      <c r="B351" s="130">
        <v>340</v>
      </c>
      <c r="C351" s="77">
        <f ca="1">MAX(Assumptions!F70,MIN(Assumptions!G70,NORMINV(RAND(),Assumptions!D70,Assumptions!E70)))</f>
        <v>0.15189075900728616</v>
      </c>
      <c r="D351" s="77">
        <f ca="1">MAX(Assumptions!F71,MIN(Assumptions!G71,NORMINV(RAND(),Assumptions!D71,Assumptions!E71)))</f>
        <v>0.29171425116689947</v>
      </c>
      <c r="E351" s="77">
        <f ca="1">MAX(Assumptions!F72,MIN(Assumptions!G72,NORMINV(RAND(),Assumptions!D72,Assumptions!E72)))</f>
        <v>8.8795889280809823E-2</v>
      </c>
      <c r="F351" s="77">
        <f ca="1">MAX(Assumptions!F73,MIN(Assumptions!G73,NORMINV(RAND(),Assumptions!D73,Assumptions!E73)))</f>
        <v>3.3810741684705548E-2</v>
      </c>
      <c r="G351" s="101">
        <f ca="1">MAX(Assumptions!F74,MIN(Assumptions!G74,NORMINV(RAND(),Assumptions!D74,Assumptions!E74)))</f>
        <v>12.776533452106801</v>
      </c>
      <c r="H351" s="77">
        <f ca="1">MAX(Assumptions!F75,MIN(Assumptions!G75,NORMINV(RAND(),Assumptions!D75,Assumptions!E75)))</f>
        <v>0.62543120949000908</v>
      </c>
      <c r="I351" s="97">
        <f ca="1">'Historical Financials'!F7*(1+C351)</f>
        <v>1195.2018515459602</v>
      </c>
      <c r="J351" s="97">
        <f t="shared" ca="1" si="91"/>
        <v>1376.7419679441898</v>
      </c>
      <c r="K351" s="97">
        <f t="shared" ca="1" si="92"/>
        <v>1585.8563504124177</v>
      </c>
      <c r="L351" s="97">
        <f t="shared" ca="1" si="93"/>
        <v>1826.7332751530846</v>
      </c>
      <c r="M351" s="97">
        <f t="shared" ca="1" si="94"/>
        <v>2104.1971788199526</v>
      </c>
      <c r="N351" s="54">
        <f>Assumptions!E59</f>
        <v>0.25</v>
      </c>
      <c r="O351" s="77">
        <f t="shared" ca="1" si="95"/>
        <v>0.26042856279172488</v>
      </c>
      <c r="P351" s="77">
        <f t="shared" ca="1" si="96"/>
        <v>0.27085712558344976</v>
      </c>
      <c r="Q351" s="77">
        <f t="shared" ca="1" si="97"/>
        <v>0.28128568837517459</v>
      </c>
      <c r="R351" s="77">
        <f t="shared" ca="1" si="98"/>
        <v>0.29171425116689947</v>
      </c>
      <c r="S351" s="97">
        <f t="shared" ca="1" si="99"/>
        <v>186.87913489927203</v>
      </c>
      <c r="T351" s="97">
        <f t="shared" ca="1" si="100"/>
        <v>224.24393964409694</v>
      </c>
      <c r="U351" s="97">
        <f t="shared" ca="1" si="101"/>
        <v>268.6480298498833</v>
      </c>
      <c r="V351" s="97">
        <f t="shared" ca="1" si="102"/>
        <v>321.3677743025612</v>
      </c>
      <c r="W351" s="97">
        <f t="shared" ca="1" si="103"/>
        <v>383.90487706957708</v>
      </c>
      <c r="X351" s="97">
        <f t="shared" ca="1" si="104"/>
        <v>1048.5006527624114</v>
      </c>
      <c r="Y351" s="97">
        <f t="shared" ca="1" si="105"/>
        <v>7218.0398353208147</v>
      </c>
      <c r="Z351" s="97">
        <f t="shared" ca="1" si="106"/>
        <v>7842.5467579496526</v>
      </c>
      <c r="AA351" s="97">
        <f ca="1">Assumptions!D40*Y351+(1-Assumptions!D40)*Z351</f>
        <v>7499.0679505037915</v>
      </c>
      <c r="AB351" s="97">
        <f t="shared" ca="1" si="107"/>
        <v>4900.8896757058574</v>
      </c>
      <c r="AC351" s="97">
        <f t="shared" ca="1" si="108"/>
        <v>5949.3903284682692</v>
      </c>
      <c r="AD351" s="97">
        <f ca="1">AC351+Assumptions!D47-Assumptions!D48-Assumptions!D49</f>
        <v>7089.8903284682692</v>
      </c>
      <c r="AE351" s="73">
        <f ca="1">AD351/Assumptions!D46</f>
        <v>152.47075975200579</v>
      </c>
      <c r="AF351" s="77">
        <f ca="1">AE351/Assumptions!D45-1</f>
        <v>0.51260674357148606</v>
      </c>
    </row>
    <row r="352" spans="2:32" x14ac:dyDescent="0.2">
      <c r="B352" s="130">
        <v>341</v>
      </c>
      <c r="C352" s="77">
        <f ca="1">MAX(Assumptions!F70,MIN(Assumptions!G70,NORMINV(RAND(),Assumptions!D70,Assumptions!E70)))</f>
        <v>0.16343805870348335</v>
      </c>
      <c r="D352" s="77">
        <f ca="1">MAX(Assumptions!F71,MIN(Assumptions!G71,NORMINV(RAND(),Assumptions!D71,Assumptions!E71)))</f>
        <v>0.3004404224996351</v>
      </c>
      <c r="E352" s="77">
        <f ca="1">MAX(Assumptions!F72,MIN(Assumptions!G72,NORMINV(RAND(),Assumptions!D72,Assumptions!E72)))</f>
        <v>7.9720085171450669E-2</v>
      </c>
      <c r="F352" s="77">
        <f ca="1">MAX(Assumptions!F73,MIN(Assumptions!G73,NORMINV(RAND(),Assumptions!D73,Assumptions!E73)))</f>
        <v>2.1297351638179727E-2</v>
      </c>
      <c r="G352" s="101">
        <f ca="1">MAX(Assumptions!F74,MIN(Assumptions!G74,NORMINV(RAND(),Assumptions!D74,Assumptions!E74)))</f>
        <v>15.994208902375544</v>
      </c>
      <c r="H352" s="77">
        <f ca="1">MAX(Assumptions!F75,MIN(Assumptions!G75,NORMINV(RAND(),Assumptions!D75,Assumptions!E75)))</f>
        <v>0.57695238290989814</v>
      </c>
      <c r="I352" s="97">
        <f ca="1">'Historical Financials'!F7*(1+C352)</f>
        <v>1207.1833297107341</v>
      </c>
      <c r="J352" s="97">
        <f t="shared" ca="1" si="91"/>
        <v>1404.4830296178636</v>
      </c>
      <c r="K352" s="97">
        <f t="shared" ca="1" si="92"/>
        <v>1634.0290094605941</v>
      </c>
      <c r="L352" s="97">
        <f t="shared" ca="1" si="93"/>
        <v>1901.0915386320096</v>
      </c>
      <c r="M352" s="97">
        <f t="shared" ca="1" si="94"/>
        <v>2211.8022491236434</v>
      </c>
      <c r="N352" s="54">
        <f>Assumptions!E59</f>
        <v>0.25</v>
      </c>
      <c r="O352" s="77">
        <f t="shared" ca="1" si="95"/>
        <v>0.26261010562490877</v>
      </c>
      <c r="P352" s="77">
        <f t="shared" ca="1" si="96"/>
        <v>0.27522021124981755</v>
      </c>
      <c r="Q352" s="77">
        <f t="shared" ca="1" si="97"/>
        <v>0.28783031687472632</v>
      </c>
      <c r="R352" s="77">
        <f t="shared" ca="1" si="98"/>
        <v>0.3004404224996351</v>
      </c>
      <c r="S352" s="97">
        <f t="shared" ca="1" si="99"/>
        <v>174.12182467142833</v>
      </c>
      <c r="T352" s="97">
        <f t="shared" ca="1" si="100"/>
        <v>212.79817632865121</v>
      </c>
      <c r="U352" s="97">
        <f t="shared" ca="1" si="101"/>
        <v>259.46576163884743</v>
      </c>
      <c r="V352" s="97">
        <f t="shared" ca="1" si="102"/>
        <v>315.70360136373432</v>
      </c>
      <c r="W352" s="97">
        <f t="shared" ca="1" si="103"/>
        <v>383.39339861531533</v>
      </c>
      <c r="X352" s="97">
        <f t="shared" ca="1" si="104"/>
        <v>1043.4947843488537</v>
      </c>
      <c r="Y352" s="97">
        <f t="shared" ca="1" si="105"/>
        <v>6702.162650749563</v>
      </c>
      <c r="Z352" s="97">
        <f t="shared" ca="1" si="106"/>
        <v>10628.3885653051</v>
      </c>
      <c r="AA352" s="97">
        <f ca="1">Assumptions!D40*Y352+(1-Assumptions!D40)*Z352</f>
        <v>8468.9643122995549</v>
      </c>
      <c r="AB352" s="97">
        <f t="shared" ca="1" si="107"/>
        <v>5771.309983444874</v>
      </c>
      <c r="AC352" s="97">
        <f t="shared" ca="1" si="108"/>
        <v>6814.8047677937275</v>
      </c>
      <c r="AD352" s="97">
        <f ca="1">AC352+Assumptions!D47-Assumptions!D48-Assumptions!D49</f>
        <v>7955.3047677937275</v>
      </c>
      <c r="AE352" s="73">
        <f ca="1">AD352/Assumptions!D46</f>
        <v>171.08182296330597</v>
      </c>
      <c r="AF352" s="77">
        <f ca="1">AE352/Assumptions!D45-1</f>
        <v>0.69724030717565455</v>
      </c>
    </row>
    <row r="353" spans="2:32" x14ac:dyDescent="0.2">
      <c r="B353" s="130">
        <v>342</v>
      </c>
      <c r="C353" s="77">
        <f ca="1">MAX(Assumptions!F70,MIN(Assumptions!G70,NORMINV(RAND(),Assumptions!D70,Assumptions!E70)))</f>
        <v>0.10977927981826525</v>
      </c>
      <c r="D353" s="77">
        <f ca="1">MAX(Assumptions!F71,MIN(Assumptions!G71,NORMINV(RAND(),Assumptions!D71,Assumptions!E71)))</f>
        <v>0.3433766287064145</v>
      </c>
      <c r="E353" s="77">
        <f ca="1">MAX(Assumptions!F72,MIN(Assumptions!G72,NORMINV(RAND(),Assumptions!D72,Assumptions!E72)))</f>
        <v>8.7772993168361374E-2</v>
      </c>
      <c r="F353" s="77">
        <f ca="1">MAX(Assumptions!F73,MIN(Assumptions!G73,NORMINV(RAND(),Assumptions!D73,Assumptions!E73)))</f>
        <v>2.3559739201082772E-2</v>
      </c>
      <c r="G353" s="101">
        <f ca="1">MAX(Assumptions!F74,MIN(Assumptions!G74,NORMINV(RAND(),Assumptions!D74,Assumptions!E74)))</f>
        <v>17.35703993843018</v>
      </c>
      <c r="H353" s="77">
        <f ca="1">MAX(Assumptions!F75,MIN(Assumptions!G75,NORMINV(RAND(),Assumptions!D75,Assumptions!E75)))</f>
        <v>0.70434884908510964</v>
      </c>
      <c r="I353" s="97">
        <f ca="1">'Historical Financials'!F7*(1+C353)</f>
        <v>1151.506980739432</v>
      </c>
      <c r="J353" s="97">
        <f t="shared" ca="1" si="91"/>
        <v>1277.9185877907121</v>
      </c>
      <c r="K353" s="97">
        <f t="shared" ca="1" si="92"/>
        <v>1418.207570024751</v>
      </c>
      <c r="L353" s="97">
        <f t="shared" ca="1" si="93"/>
        <v>1573.8973756948803</v>
      </c>
      <c r="M353" s="97">
        <f t="shared" ca="1" si="94"/>
        <v>1746.678696106522</v>
      </c>
      <c r="N353" s="54">
        <f>Assumptions!E59</f>
        <v>0.25</v>
      </c>
      <c r="O353" s="77">
        <f t="shared" ca="1" si="95"/>
        <v>0.27334415717660365</v>
      </c>
      <c r="P353" s="77">
        <f t="shared" ca="1" si="96"/>
        <v>0.29668831435320725</v>
      </c>
      <c r="Q353" s="77">
        <f t="shared" ca="1" si="97"/>
        <v>0.32003247152981085</v>
      </c>
      <c r="R353" s="77">
        <f t="shared" ca="1" si="98"/>
        <v>0.3433766287064145</v>
      </c>
      <c r="S353" s="97">
        <f t="shared" ca="1" si="99"/>
        <v>202.76565414932213</v>
      </c>
      <c r="T353" s="97">
        <f t="shared" ca="1" si="100"/>
        <v>246.03720886612129</v>
      </c>
      <c r="U353" s="97">
        <f t="shared" ca="1" si="101"/>
        <v>296.36577550019945</v>
      </c>
      <c r="V353" s="97">
        <f t="shared" ca="1" si="102"/>
        <v>354.77929470249416</v>
      </c>
      <c r="W353" s="97">
        <f t="shared" ca="1" si="103"/>
        <v>422.44635278214577</v>
      </c>
      <c r="X353" s="97">
        <f t="shared" ca="1" si="104"/>
        <v>1155.3773833920786</v>
      </c>
      <c r="Y353" s="97">
        <f t="shared" ca="1" si="105"/>
        <v>6733.7979617180126</v>
      </c>
      <c r="Z353" s="97">
        <f t="shared" ca="1" si="106"/>
        <v>10410.208274788933</v>
      </c>
      <c r="AA353" s="97">
        <f ca="1">Assumptions!D40*Y353+(1-Assumptions!D40)*Z353</f>
        <v>8388.1826025999253</v>
      </c>
      <c r="AB353" s="97">
        <f t="shared" ca="1" si="107"/>
        <v>5507.7791228575061</v>
      </c>
      <c r="AC353" s="97">
        <f t="shared" ca="1" si="108"/>
        <v>6663.1565062495847</v>
      </c>
      <c r="AD353" s="97">
        <f ca="1">AC353+Assumptions!D47-Assumptions!D48-Assumptions!D49</f>
        <v>7803.6565062495847</v>
      </c>
      <c r="AE353" s="73">
        <f ca="1">AD353/Assumptions!D46</f>
        <v>167.82057002687279</v>
      </c>
      <c r="AF353" s="77">
        <f ca="1">AE353/Assumptions!D45-1</f>
        <v>0.66488660740945238</v>
      </c>
    </row>
    <row r="354" spans="2:32" x14ac:dyDescent="0.2">
      <c r="B354" s="130">
        <v>343</v>
      </c>
      <c r="C354" s="77">
        <f ca="1">MAX(Assumptions!F70,MIN(Assumptions!G70,NORMINV(RAND(),Assumptions!D70,Assumptions!E70)))</f>
        <v>0.14423929390774526</v>
      </c>
      <c r="D354" s="77">
        <f ca="1">MAX(Assumptions!F71,MIN(Assumptions!G71,NORMINV(RAND(),Assumptions!D71,Assumptions!E71)))</f>
        <v>0.36136935366205553</v>
      </c>
      <c r="E354" s="77">
        <f ca="1">MAX(Assumptions!F72,MIN(Assumptions!G72,NORMINV(RAND(),Assumptions!D72,Assumptions!E72)))</f>
        <v>8.8514540538724096E-2</v>
      </c>
      <c r="F354" s="77">
        <f ca="1">MAX(Assumptions!F73,MIN(Assumptions!G73,NORMINV(RAND(),Assumptions!D73,Assumptions!E73)))</f>
        <v>1.8203108145636238E-2</v>
      </c>
      <c r="G354" s="101">
        <f ca="1">MAX(Assumptions!F74,MIN(Assumptions!G74,NORMINV(RAND(),Assumptions!D74,Assumptions!E74)))</f>
        <v>15.122742374955163</v>
      </c>
      <c r="H354" s="77">
        <f ca="1">MAX(Assumptions!F75,MIN(Assumptions!G75,NORMINV(RAND(),Assumptions!D75,Assumptions!E75)))</f>
        <v>0.70526756154957271</v>
      </c>
      <c r="I354" s="97">
        <f ca="1">'Historical Financials'!F7*(1+C354)</f>
        <v>1187.2626913586764</v>
      </c>
      <c r="J354" s="97">
        <f t="shared" ca="1" si="91"/>
        <v>1358.5126236432611</v>
      </c>
      <c r="K354" s="97">
        <f t="shared" ca="1" si="92"/>
        <v>1554.4635252423236</v>
      </c>
      <c r="L354" s="97">
        <f t="shared" ca="1" si="93"/>
        <v>1778.678246528621</v>
      </c>
      <c r="M354" s="97">
        <f t="shared" ca="1" si="94"/>
        <v>2035.2335408969757</v>
      </c>
      <c r="N354" s="54">
        <f>Assumptions!E59</f>
        <v>0.25</v>
      </c>
      <c r="O354" s="77">
        <f t="shared" ca="1" si="95"/>
        <v>0.27784233841551387</v>
      </c>
      <c r="P354" s="77">
        <f t="shared" ca="1" si="96"/>
        <v>0.30568467683102774</v>
      </c>
      <c r="Q354" s="77">
        <f t="shared" ca="1" si="97"/>
        <v>0.33352701524654166</v>
      </c>
      <c r="R354" s="77">
        <f t="shared" ca="1" si="98"/>
        <v>0.36136935366205553</v>
      </c>
      <c r="S354" s="97">
        <f t="shared" ca="1" si="99"/>
        <v>209.33446581332916</v>
      </c>
      <c r="T354" s="97">
        <f t="shared" ca="1" si="100"/>
        <v>266.20488023335855</v>
      </c>
      <c r="U354" s="97">
        <f t="shared" ca="1" si="101"/>
        <v>335.1259933946767</v>
      </c>
      <c r="V354" s="97">
        <f t="shared" ca="1" si="102"/>
        <v>418.3909863642711</v>
      </c>
      <c r="W354" s="97">
        <f t="shared" ca="1" si="103"/>
        <v>518.70385937206549</v>
      </c>
      <c r="X354" s="97">
        <f t="shared" ca="1" si="104"/>
        <v>1314.2714468490944</v>
      </c>
      <c r="Y354" s="97">
        <f t="shared" ca="1" si="105"/>
        <v>7511.5221500123325</v>
      </c>
      <c r="Z354" s="97">
        <f t="shared" ca="1" si="106"/>
        <v>11122.33889921698</v>
      </c>
      <c r="AA354" s="97">
        <f ca="1">Assumptions!D40*Y354+(1-Assumptions!D40)*Z354</f>
        <v>9136.3896871544239</v>
      </c>
      <c r="AB354" s="97">
        <f t="shared" ca="1" si="107"/>
        <v>5978.6542831575525</v>
      </c>
      <c r="AC354" s="97">
        <f t="shared" ca="1" si="108"/>
        <v>7292.9257300066474</v>
      </c>
      <c r="AD354" s="97">
        <f ca="1">AC354+Assumptions!D47-Assumptions!D48-Assumptions!D49</f>
        <v>8433.4257300066474</v>
      </c>
      <c r="AE354" s="73">
        <f ca="1">AD354/Assumptions!D46</f>
        <v>181.36399419369135</v>
      </c>
      <c r="AF354" s="77">
        <f ca="1">AE354/Assumptions!D45-1</f>
        <v>0.79924597414376342</v>
      </c>
    </row>
    <row r="355" spans="2:32" x14ac:dyDescent="0.2">
      <c r="B355" s="130">
        <v>344</v>
      </c>
      <c r="C355" s="77">
        <f ca="1">MAX(Assumptions!F70,MIN(Assumptions!G70,NORMINV(RAND(),Assumptions!D70,Assumptions!E70)))</f>
        <v>9.4009285176786334E-2</v>
      </c>
      <c r="D355" s="77">
        <f ca="1">MAX(Assumptions!F71,MIN(Assumptions!G71,NORMINV(RAND(),Assumptions!D71,Assumptions!E71)))</f>
        <v>0.34721363463607235</v>
      </c>
      <c r="E355" s="77">
        <f ca="1">MAX(Assumptions!F72,MIN(Assumptions!G72,NORMINV(RAND(),Assumptions!D72,Assumptions!E72)))</f>
        <v>7.7363361973817282E-2</v>
      </c>
      <c r="F355" s="77">
        <f ca="1">MAX(Assumptions!F73,MIN(Assumptions!G73,NORMINV(RAND(),Assumptions!D73,Assumptions!E73)))</f>
        <v>3.9405980936580418E-2</v>
      </c>
      <c r="G355" s="101">
        <f ca="1">MAX(Assumptions!F74,MIN(Assumptions!G74,NORMINV(RAND(),Assumptions!D74,Assumptions!E74)))</f>
        <v>17.161164867638568</v>
      </c>
      <c r="H355" s="77">
        <f ca="1">MAX(Assumptions!F75,MIN(Assumptions!G75,NORMINV(RAND(),Assumptions!D75,Assumptions!E75)))</f>
        <v>0.54585478744995986</v>
      </c>
      <c r="I355" s="97">
        <f ca="1">'Historical Financials'!F7*(1+C355)</f>
        <v>1135.1440342994335</v>
      </c>
      <c r="J355" s="97">
        <f t="shared" ca="1" si="91"/>
        <v>1241.8581135366169</v>
      </c>
      <c r="K355" s="97">
        <f t="shared" ca="1" si="92"/>
        <v>1358.6043070811868</v>
      </c>
      <c r="L355" s="97">
        <f t="shared" ca="1" si="93"/>
        <v>1486.3257268279924</v>
      </c>
      <c r="M355" s="97">
        <f t="shared" ca="1" si="94"/>
        <v>1626.0541459469596</v>
      </c>
      <c r="N355" s="54">
        <f>Assumptions!E59</f>
        <v>0.25</v>
      </c>
      <c r="O355" s="77">
        <f t="shared" ca="1" si="95"/>
        <v>0.27430340865901809</v>
      </c>
      <c r="P355" s="77">
        <f t="shared" ca="1" si="96"/>
        <v>0.29860681731803618</v>
      </c>
      <c r="Q355" s="77">
        <f t="shared" ca="1" si="97"/>
        <v>0.32291022597705427</v>
      </c>
      <c r="R355" s="77">
        <f t="shared" ca="1" si="98"/>
        <v>0.34721363463607235</v>
      </c>
      <c r="S355" s="97">
        <f t="shared" ca="1" si="99"/>
        <v>154.90595139190182</v>
      </c>
      <c r="T355" s="97">
        <f t="shared" ca="1" si="100"/>
        <v>185.94320277144109</v>
      </c>
      <c r="U355" s="97">
        <f t="shared" ca="1" si="101"/>
        <v>221.44701437733278</v>
      </c>
      <c r="V355" s="97">
        <f t="shared" ca="1" si="102"/>
        <v>261.9828831428315</v>
      </c>
      <c r="W355" s="97">
        <f t="shared" ca="1" si="103"/>
        <v>308.18315560268991</v>
      </c>
      <c r="X355" s="97">
        <f t="shared" ca="1" si="104"/>
        <v>887.84625735955501</v>
      </c>
      <c r="Y355" s="97">
        <f t="shared" ca="1" si="105"/>
        <v>8439.1337443196571</v>
      </c>
      <c r="Z355" s="97">
        <f t="shared" ca="1" si="106"/>
        <v>9688.9906699072617</v>
      </c>
      <c r="AA355" s="97">
        <f ca="1">Assumptions!D40*Y355+(1-Assumptions!D40)*Z355</f>
        <v>9001.5693608340789</v>
      </c>
      <c r="AB355" s="97">
        <f t="shared" ca="1" si="107"/>
        <v>6201.6495427891632</v>
      </c>
      <c r="AC355" s="97">
        <f t="shared" ca="1" si="108"/>
        <v>7089.4958001487184</v>
      </c>
      <c r="AD355" s="97">
        <f ca="1">AC355+Assumptions!D47-Assumptions!D48-Assumptions!D49</f>
        <v>8229.9958001487175</v>
      </c>
      <c r="AE355" s="73">
        <f ca="1">AD355/Assumptions!D46</f>
        <v>176.98915699244554</v>
      </c>
      <c r="AF355" s="77">
        <f ca="1">AE355/Assumptions!D45-1</f>
        <v>0.75584481143299165</v>
      </c>
    </row>
    <row r="356" spans="2:32" x14ac:dyDescent="0.2">
      <c r="B356" s="130">
        <v>345</v>
      </c>
      <c r="C356" s="77">
        <f ca="1">MAX(Assumptions!F70,MIN(Assumptions!G70,NORMINV(RAND(),Assumptions!D70,Assumptions!E70)))</f>
        <v>0.13661805528063584</v>
      </c>
      <c r="D356" s="77">
        <f ca="1">MAX(Assumptions!F71,MIN(Assumptions!G71,NORMINV(RAND(),Assumptions!D71,Assumptions!E71)))</f>
        <v>0.21159975903982742</v>
      </c>
      <c r="E356" s="77">
        <f ca="1">MAX(Assumptions!F72,MIN(Assumptions!G72,NORMINV(RAND(),Assumptions!D72,Assumptions!E72)))</f>
        <v>6.6830171940019417E-2</v>
      </c>
      <c r="F356" s="77">
        <f ca="1">MAX(Assumptions!F73,MIN(Assumptions!G73,NORMINV(RAND(),Assumptions!D73,Assumptions!E73)))</f>
        <v>4.9273081741121237E-2</v>
      </c>
      <c r="G356" s="101">
        <f ca="1">MAX(Assumptions!F74,MIN(Assumptions!G74,NORMINV(RAND(),Assumptions!D74,Assumptions!E74)))</f>
        <v>20.288311671853194</v>
      </c>
      <c r="H356" s="77">
        <f ca="1">MAX(Assumptions!F75,MIN(Assumptions!G75,NORMINV(RAND(),Assumptions!D75,Assumptions!E75)))</f>
        <v>0.55857953056599408</v>
      </c>
      <c r="I356" s="97">
        <f ca="1">'Historical Financials'!F7*(1+C356)</f>
        <v>1179.3548941591876</v>
      </c>
      <c r="J356" s="97">
        <f t="shared" ca="1" si="91"/>
        <v>1340.4760662849158</v>
      </c>
      <c r="K356" s="97">
        <f t="shared" ca="1" si="92"/>
        <v>1523.6092996109976</v>
      </c>
      <c r="L356" s="97">
        <f t="shared" ca="1" si="93"/>
        <v>1731.7618391313435</v>
      </c>
      <c r="M356" s="97">
        <f t="shared" ca="1" si="94"/>
        <v>1968.3517738026849</v>
      </c>
      <c r="N356" s="54">
        <f>Assumptions!E59</f>
        <v>0.25</v>
      </c>
      <c r="O356" s="77">
        <f t="shared" ca="1" si="95"/>
        <v>0.24039993975995685</v>
      </c>
      <c r="P356" s="77">
        <f t="shared" ca="1" si="96"/>
        <v>0.23079987951991371</v>
      </c>
      <c r="Q356" s="77">
        <f t="shared" ca="1" si="97"/>
        <v>0.22119981927987056</v>
      </c>
      <c r="R356" s="77">
        <f t="shared" ca="1" si="98"/>
        <v>0.21159975903982742</v>
      </c>
      <c r="S356" s="97">
        <f t="shared" ca="1" si="99"/>
        <v>164.69087578753664</v>
      </c>
      <c r="T356" s="97">
        <f t="shared" ca="1" si="100"/>
        <v>180.00245793294221</v>
      </c>
      <c r="U356" s="97">
        <f t="shared" ca="1" si="101"/>
        <v>196.42384552727691</v>
      </c>
      <c r="V356" s="97">
        <f t="shared" ca="1" si="102"/>
        <v>213.97249457667519</v>
      </c>
      <c r="W356" s="97">
        <f t="shared" ca="1" si="103"/>
        <v>232.64991674242879</v>
      </c>
      <c r="X356" s="97">
        <f t="shared" ca="1" si="104"/>
        <v>807.84720417387689</v>
      </c>
      <c r="Y356" s="97">
        <f t="shared" ca="1" si="105"/>
        <v>13903.972260874027</v>
      </c>
      <c r="Z356" s="97">
        <f t="shared" ca="1" si="106"/>
        <v>8450.1378282128662</v>
      </c>
      <c r="AA356" s="97">
        <f ca="1">Assumptions!D40*Y356+(1-Assumptions!D40)*Z356</f>
        <v>11449.746766176504</v>
      </c>
      <c r="AB356" s="97">
        <f t="shared" ca="1" si="107"/>
        <v>8285.5135572082963</v>
      </c>
      <c r="AC356" s="97">
        <f t="shared" ca="1" si="108"/>
        <v>9093.3607613821732</v>
      </c>
      <c r="AD356" s="97">
        <f ca="1">AC356+Assumptions!D47-Assumptions!D48-Assumptions!D49</f>
        <v>10233.860761382173</v>
      </c>
      <c r="AE356" s="73">
        <f ca="1">AD356/Assumptions!D46</f>
        <v>220.08302712649834</v>
      </c>
      <c r="AF356" s="77">
        <f ca="1">AE356/Assumptions!D45-1</f>
        <v>1.183363364350182</v>
      </c>
    </row>
    <row r="357" spans="2:32" x14ac:dyDescent="0.2">
      <c r="B357" s="130">
        <v>346</v>
      </c>
      <c r="C357" s="77">
        <f ca="1">MAX(Assumptions!F70,MIN(Assumptions!G70,NORMINV(RAND(),Assumptions!D70,Assumptions!E70)))</f>
        <v>0.15856659933361297</v>
      </c>
      <c r="D357" s="77">
        <f ca="1">MAX(Assumptions!F71,MIN(Assumptions!G71,NORMINV(RAND(),Assumptions!D71,Assumptions!E71)))</f>
        <v>0.28813621072713452</v>
      </c>
      <c r="E357" s="77">
        <f ca="1">MAX(Assumptions!F72,MIN(Assumptions!G72,NORMINV(RAND(),Assumptions!D72,Assumptions!E72)))</f>
        <v>8.5877093061233131E-2</v>
      </c>
      <c r="F357" s="77">
        <f ca="1">MAX(Assumptions!F73,MIN(Assumptions!G73,NORMINV(RAND(),Assumptions!D73,Assumptions!E73)))</f>
        <v>4.1570783923797275E-2</v>
      </c>
      <c r="G357" s="101">
        <f ca="1">MAX(Assumptions!F74,MIN(Assumptions!G74,NORMINV(RAND(),Assumptions!D74,Assumptions!E74)))</f>
        <v>13.29795757837433</v>
      </c>
      <c r="H357" s="77">
        <f ca="1">MAX(Assumptions!F75,MIN(Assumptions!G75,NORMINV(RAND(),Assumptions!D75,Assumptions!E75)))</f>
        <v>0.61536105082216752</v>
      </c>
      <c r="I357" s="97">
        <f ca="1">'Historical Financials'!F7*(1+C357)</f>
        <v>1202.1287034685568</v>
      </c>
      <c r="J357" s="97">
        <f t="shared" ca="1" si="91"/>
        <v>1392.746163938891</v>
      </c>
      <c r="K357" s="97">
        <f t="shared" ca="1" si="92"/>
        <v>1613.5891868896156</v>
      </c>
      <c r="L357" s="97">
        <f t="shared" ca="1" si="93"/>
        <v>1869.4505369761916</v>
      </c>
      <c r="M357" s="97">
        <f t="shared" ca="1" si="94"/>
        <v>2165.8829512469028</v>
      </c>
      <c r="N357" s="54">
        <f>Assumptions!E59</f>
        <v>0.25</v>
      </c>
      <c r="O357" s="77">
        <f t="shared" ca="1" si="95"/>
        <v>0.25953405268178364</v>
      </c>
      <c r="P357" s="77">
        <f t="shared" ca="1" si="96"/>
        <v>0.26906810536356729</v>
      </c>
      <c r="Q357" s="77">
        <f t="shared" ca="1" si="97"/>
        <v>0.27860215804535088</v>
      </c>
      <c r="R357" s="77">
        <f t="shared" ca="1" si="98"/>
        <v>0.28813621072713452</v>
      </c>
      <c r="S357" s="97">
        <f t="shared" ca="1" si="99"/>
        <v>184.93579554747524</v>
      </c>
      <c r="T357" s="97">
        <f t="shared" ca="1" si="100"/>
        <v>222.43151687045815</v>
      </c>
      <c r="U357" s="97">
        <f t="shared" ca="1" si="101"/>
        <v>267.16846776052756</v>
      </c>
      <c r="V357" s="97">
        <f t="shared" ca="1" si="102"/>
        <v>320.50031385201277</v>
      </c>
      <c r="W357" s="97">
        <f t="shared" ca="1" si="103"/>
        <v>384.02794420341672</v>
      </c>
      <c r="X357" s="97">
        <f t="shared" ca="1" si="104"/>
        <v>1052.4972263087348</v>
      </c>
      <c r="Y357" s="97">
        <f t="shared" ca="1" si="105"/>
        <v>9027.8855242002192</v>
      </c>
      <c r="Z357" s="97">
        <f t="shared" ca="1" si="106"/>
        <v>8298.847163148037</v>
      </c>
      <c r="AA357" s="97">
        <f ca="1">Assumptions!D40*Y357+(1-Assumptions!D40)*Z357</f>
        <v>8699.8182617267375</v>
      </c>
      <c r="AB357" s="97">
        <f t="shared" ca="1" si="107"/>
        <v>5762.4453833488415</v>
      </c>
      <c r="AC357" s="97">
        <f t="shared" ca="1" si="108"/>
        <v>6814.9426096575762</v>
      </c>
      <c r="AD357" s="97">
        <f ca="1">AC357+Assumptions!D47-Assumptions!D48-Assumptions!D49</f>
        <v>7955.4426096575762</v>
      </c>
      <c r="AE357" s="73">
        <f ca="1">AD357/Assumptions!D46</f>
        <v>171.08478730446402</v>
      </c>
      <c r="AF357" s="77">
        <f ca="1">AE357/Assumptions!D45-1</f>
        <v>0.69726971532206372</v>
      </c>
    </row>
    <row r="358" spans="2:32" x14ac:dyDescent="0.2">
      <c r="B358" s="130">
        <v>347</v>
      </c>
      <c r="C358" s="77">
        <f ca="1">MAX(Assumptions!F70,MIN(Assumptions!G70,NORMINV(RAND(),Assumptions!D70,Assumptions!E70)))</f>
        <v>0.15639024686017525</v>
      </c>
      <c r="D358" s="77">
        <f ca="1">MAX(Assumptions!F71,MIN(Assumptions!G71,NORMINV(RAND(),Assumptions!D71,Assumptions!E71)))</f>
        <v>0.31835445748097679</v>
      </c>
      <c r="E358" s="77">
        <f ca="1">MAX(Assumptions!F72,MIN(Assumptions!G72,NORMINV(RAND(),Assumptions!D72,Assumptions!E72)))</f>
        <v>8.0123311784489198E-2</v>
      </c>
      <c r="F358" s="77">
        <f ca="1">MAX(Assumptions!F73,MIN(Assumptions!G73,NORMINV(RAND(),Assumptions!D73,Assumptions!E73)))</f>
        <v>3.4509013381196788E-2</v>
      </c>
      <c r="G358" s="101">
        <f ca="1">MAX(Assumptions!F74,MIN(Assumptions!G74,NORMINV(RAND(),Assumptions!D74,Assumptions!E74)))</f>
        <v>13.170624186983794</v>
      </c>
      <c r="H358" s="77">
        <f ca="1">MAX(Assumptions!F75,MIN(Assumptions!G75,NORMINV(RAND(),Assumptions!D75,Assumptions!E75)))</f>
        <v>0.65741700970197436</v>
      </c>
      <c r="I358" s="97">
        <f ca="1">'Historical Financials'!F7*(1+C358)</f>
        <v>1199.8705201421178</v>
      </c>
      <c r="J358" s="97">
        <f t="shared" ca="1" si="91"/>
        <v>1387.5185669873904</v>
      </c>
      <c r="K358" s="97">
        <f t="shared" ca="1" si="92"/>
        <v>1604.512938201625</v>
      </c>
      <c r="L358" s="97">
        <f t="shared" ca="1" si="93"/>
        <v>1855.4431126973222</v>
      </c>
      <c r="M358" s="97">
        <f t="shared" ca="1" si="94"/>
        <v>2145.6163191270684</v>
      </c>
      <c r="N358" s="54">
        <f>Assumptions!E59</f>
        <v>0.25</v>
      </c>
      <c r="O358" s="77">
        <f t="shared" ca="1" si="95"/>
        <v>0.26708861437024423</v>
      </c>
      <c r="P358" s="77">
        <f t="shared" ca="1" si="96"/>
        <v>0.2841772287404884</v>
      </c>
      <c r="Q358" s="77">
        <f t="shared" ca="1" si="97"/>
        <v>0.30126584311073257</v>
      </c>
      <c r="R358" s="77">
        <f t="shared" ca="1" si="98"/>
        <v>0.31835445748097679</v>
      </c>
      <c r="S358" s="97">
        <f t="shared" ca="1" si="99"/>
        <v>197.20382234534591</v>
      </c>
      <c r="T358" s="97">
        <f t="shared" ca="1" si="100"/>
        <v>243.63244013260089</v>
      </c>
      <c r="U358" s="97">
        <f t="shared" ca="1" si="101"/>
        <v>299.75983071101012</v>
      </c>
      <c r="V358" s="97">
        <f t="shared" ca="1" si="102"/>
        <v>367.48403409930432</v>
      </c>
      <c r="W358" s="97">
        <f t="shared" ca="1" si="103"/>
        <v>449.05954850500069</v>
      </c>
      <c r="X358" s="97">
        <f t="shared" ca="1" si="104"/>
        <v>1204.7170476933195</v>
      </c>
      <c r="Y358" s="97">
        <f t="shared" ca="1" si="105"/>
        <v>10184.441430316563</v>
      </c>
      <c r="Z358" s="97">
        <f t="shared" ca="1" si="106"/>
        <v>8996.4124195952063</v>
      </c>
      <c r="AA358" s="97">
        <f ca="1">Assumptions!D40*Y358+(1-Assumptions!D40)*Z358</f>
        <v>9649.8283754919521</v>
      </c>
      <c r="AB358" s="97">
        <f t="shared" ca="1" si="107"/>
        <v>6563.7630180080141</v>
      </c>
      <c r="AC358" s="97">
        <f t="shared" ca="1" si="108"/>
        <v>7768.4800657013338</v>
      </c>
      <c r="AD358" s="97">
        <f ca="1">AC358+Assumptions!D47-Assumptions!D48-Assumptions!D49</f>
        <v>8908.9800657013329</v>
      </c>
      <c r="AE358" s="73">
        <f ca="1">AD358/Assumptions!D46</f>
        <v>191.59096915486737</v>
      </c>
      <c r="AF358" s="77">
        <f ca="1">AE358/Assumptions!D45-1</f>
        <v>0.9007040590760651</v>
      </c>
    </row>
    <row r="359" spans="2:32" x14ac:dyDescent="0.2">
      <c r="B359" s="130">
        <v>348</v>
      </c>
      <c r="C359" s="77">
        <f ca="1">MAX(Assumptions!F70,MIN(Assumptions!G70,NORMINV(RAND(),Assumptions!D70,Assumptions!E70)))</f>
        <v>0.14048023879626614</v>
      </c>
      <c r="D359" s="77">
        <f ca="1">MAX(Assumptions!F71,MIN(Assumptions!G71,NORMINV(RAND(),Assumptions!D71,Assumptions!E71)))</f>
        <v>0.29497737858581335</v>
      </c>
      <c r="E359" s="77">
        <f ca="1">MAX(Assumptions!F72,MIN(Assumptions!G72,NORMINV(RAND(),Assumptions!D72,Assumptions!E72)))</f>
        <v>9.58808178712834E-2</v>
      </c>
      <c r="F359" s="77">
        <f ca="1">MAX(Assumptions!F73,MIN(Assumptions!G73,NORMINV(RAND(),Assumptions!D73,Assumptions!E73)))</f>
        <v>4.6306226213394412E-2</v>
      </c>
      <c r="G359" s="101">
        <f ca="1">MAX(Assumptions!F74,MIN(Assumptions!G74,NORMINV(RAND(),Assumptions!D74,Assumptions!E74)))</f>
        <v>13.651562010739136</v>
      </c>
      <c r="H359" s="77">
        <f ca="1">MAX(Assumptions!F75,MIN(Assumptions!G75,NORMINV(RAND(),Assumptions!D75,Assumptions!E75)))</f>
        <v>0.57766326327042439</v>
      </c>
      <c r="I359" s="97">
        <f ca="1">'Historical Financials'!F7*(1+C359)</f>
        <v>1183.3622957750056</v>
      </c>
      <c r="J359" s="97">
        <f t="shared" ca="1" si="91"/>
        <v>1349.601313667976</v>
      </c>
      <c r="K359" s="97">
        <f t="shared" ca="1" si="92"/>
        <v>1539.1936284918077</v>
      </c>
      <c r="L359" s="97">
        <f t="shared" ca="1" si="93"/>
        <v>1755.4199169760279</v>
      </c>
      <c r="M359" s="97">
        <f t="shared" ca="1" si="94"/>
        <v>2002.0217261005419</v>
      </c>
      <c r="N359" s="54">
        <f>Assumptions!E59</f>
        <v>0.25</v>
      </c>
      <c r="O359" s="77">
        <f t="shared" ca="1" si="95"/>
        <v>0.26124434464645335</v>
      </c>
      <c r="P359" s="77">
        <f t="shared" ca="1" si="96"/>
        <v>0.27248868929290671</v>
      </c>
      <c r="Q359" s="77">
        <f t="shared" ca="1" si="97"/>
        <v>0.28373303393936</v>
      </c>
      <c r="R359" s="77">
        <f t="shared" ca="1" si="98"/>
        <v>0.29497737858581335</v>
      </c>
      <c r="S359" s="97">
        <f t="shared" ca="1" si="99"/>
        <v>170.89623135214271</v>
      </c>
      <c r="T359" s="97">
        <f t="shared" ca="1" si="100"/>
        <v>203.670035606243</v>
      </c>
      <c r="U359" s="97">
        <f t="shared" ca="1" si="101"/>
        <v>242.27939812779834</v>
      </c>
      <c r="V359" s="97">
        <f t="shared" ca="1" si="102"/>
        <v>287.7170990420268</v>
      </c>
      <c r="W359" s="97">
        <f t="shared" ca="1" si="103"/>
        <v>341.13968747516572</v>
      </c>
      <c r="X359" s="97">
        <f t="shared" ca="1" si="104"/>
        <v>924.94058123096409</v>
      </c>
      <c r="Y359" s="97">
        <f t="shared" ca="1" si="105"/>
        <v>7199.9902990014198</v>
      </c>
      <c r="Z359" s="97">
        <f t="shared" ca="1" si="106"/>
        <v>8061.9452438872631</v>
      </c>
      <c r="AA359" s="97">
        <f ca="1">Assumptions!D40*Y359+(1-Assumptions!D40)*Z359</f>
        <v>7587.8700242000496</v>
      </c>
      <c r="AB359" s="97">
        <f t="shared" ca="1" si="107"/>
        <v>4800.6855173324457</v>
      </c>
      <c r="AC359" s="97">
        <f t="shared" ca="1" si="108"/>
        <v>5725.6260985634099</v>
      </c>
      <c r="AD359" s="97">
        <f ca="1">AC359+Assumptions!D47-Assumptions!D48-Assumptions!D49</f>
        <v>6866.1260985634099</v>
      </c>
      <c r="AE359" s="73">
        <f ca="1">AD359/Assumptions!D46</f>
        <v>147.6586257755572</v>
      </c>
      <c r="AF359" s="77">
        <f ca="1">AE359/Assumptions!D45-1</f>
        <v>0.46486731920195634</v>
      </c>
    </row>
    <row r="360" spans="2:32" x14ac:dyDescent="0.2">
      <c r="B360" s="130">
        <v>349</v>
      </c>
      <c r="C360" s="77">
        <f ca="1">MAX(Assumptions!F70,MIN(Assumptions!G70,NORMINV(RAND(),Assumptions!D70,Assumptions!E70)))</f>
        <v>0.11978260083494849</v>
      </c>
      <c r="D360" s="77">
        <f ca="1">MAX(Assumptions!F71,MIN(Assumptions!G71,NORMINV(RAND(),Assumptions!D71,Assumptions!E71)))</f>
        <v>0.32639661014274696</v>
      </c>
      <c r="E360" s="77">
        <f ca="1">MAX(Assumptions!F72,MIN(Assumptions!G72,NORMINV(RAND(),Assumptions!D72,Assumptions!E72)))</f>
        <v>7.8346596756694101E-2</v>
      </c>
      <c r="F360" s="77">
        <f ca="1">MAX(Assumptions!F73,MIN(Assumptions!G73,NORMINV(RAND(),Assumptions!D73,Assumptions!E73)))</f>
        <v>3.3039552404953494E-2</v>
      </c>
      <c r="G360" s="101">
        <f ca="1">MAX(Assumptions!F74,MIN(Assumptions!G74,NORMINV(RAND(),Assumptions!D74,Assumptions!E74)))</f>
        <v>17.486980112238321</v>
      </c>
      <c r="H360" s="77">
        <f ca="1">MAX(Assumptions!F75,MIN(Assumptions!G75,NORMINV(RAND(),Assumptions!D75,Assumptions!E75)))</f>
        <v>0.61963387186463625</v>
      </c>
      <c r="I360" s="97">
        <f ca="1">'Historical Financials'!F7*(1+C360)</f>
        <v>1161.8864266263424</v>
      </c>
      <c r="J360" s="97">
        <f t="shared" ca="1" si="91"/>
        <v>1301.0602046824704</v>
      </c>
      <c r="K360" s="97">
        <f t="shared" ca="1" si="92"/>
        <v>1456.9045798421871</v>
      </c>
      <c r="L360" s="97">
        <f t="shared" ca="1" si="93"/>
        <v>1631.4163995840322</v>
      </c>
      <c r="M360" s="97">
        <f t="shared" ca="1" si="94"/>
        <v>1826.8316989709951</v>
      </c>
      <c r="N360" s="54">
        <f>Assumptions!E59</f>
        <v>0.25</v>
      </c>
      <c r="O360" s="77">
        <f t="shared" ca="1" si="95"/>
        <v>0.26909915253568673</v>
      </c>
      <c r="P360" s="77">
        <f t="shared" ca="1" si="96"/>
        <v>0.28819830507137345</v>
      </c>
      <c r="Q360" s="77">
        <f t="shared" ca="1" si="97"/>
        <v>0.30729745760706023</v>
      </c>
      <c r="R360" s="77">
        <f t="shared" ca="1" si="98"/>
        <v>0.32639661014274696</v>
      </c>
      <c r="S360" s="97">
        <f t="shared" ca="1" si="99"/>
        <v>179.98604629936179</v>
      </c>
      <c r="T360" s="97">
        <f t="shared" ca="1" si="100"/>
        <v>216.94261639768203</v>
      </c>
      <c r="U360" s="97">
        <f t="shared" ca="1" si="101"/>
        <v>260.17027800723599</v>
      </c>
      <c r="V360" s="97">
        <f t="shared" ca="1" si="102"/>
        <v>310.6411183131267</v>
      </c>
      <c r="W360" s="97">
        <f t="shared" ca="1" si="103"/>
        <v>369.47012594806245</v>
      </c>
      <c r="X360" s="97">
        <f t="shared" ca="1" si="104"/>
        <v>1044.0793428996292</v>
      </c>
      <c r="Y360" s="97">
        <f t="shared" ca="1" si="105"/>
        <v>8424.2364294002982</v>
      </c>
      <c r="Z360" s="97">
        <f t="shared" ca="1" si="106"/>
        <v>10426.990902026402</v>
      </c>
      <c r="AA360" s="97">
        <f ca="1">Assumptions!D40*Y360+(1-Assumptions!D40)*Z360</f>
        <v>9325.4759420820446</v>
      </c>
      <c r="AB360" s="97">
        <f t="shared" ca="1" si="107"/>
        <v>6395.5683672708883</v>
      </c>
      <c r="AC360" s="97">
        <f t="shared" ca="1" si="108"/>
        <v>7439.6477101705177</v>
      </c>
      <c r="AD360" s="97">
        <f ca="1">AC360+Assumptions!D47-Assumptions!D48-Assumptions!D49</f>
        <v>8580.1477101705168</v>
      </c>
      <c r="AE360" s="73">
        <f ca="1">AD360/Assumptions!D46</f>
        <v>184.51930559506488</v>
      </c>
      <c r="AF360" s="77">
        <f ca="1">AE360/Assumptions!D45-1</f>
        <v>0.8305486666177071</v>
      </c>
    </row>
    <row r="361" spans="2:32" x14ac:dyDescent="0.2">
      <c r="B361" s="130">
        <v>350</v>
      </c>
      <c r="C361" s="77">
        <f ca="1">MAX(Assumptions!F70,MIN(Assumptions!G70,NORMINV(RAND(),Assumptions!D70,Assumptions!E70)))</f>
        <v>0.10863012338139373</v>
      </c>
      <c r="D361" s="77">
        <f ca="1">MAX(Assumptions!F71,MIN(Assumptions!G71,NORMINV(RAND(),Assumptions!D71,Assumptions!E71)))</f>
        <v>0.28079558629830453</v>
      </c>
      <c r="E361" s="77">
        <f ca="1">MAX(Assumptions!F72,MIN(Assumptions!G72,NORMINV(RAND(),Assumptions!D72,Assumptions!E72)))</f>
        <v>0.1034944979818108</v>
      </c>
      <c r="F361" s="77">
        <f ca="1">MAX(Assumptions!F73,MIN(Assumptions!G73,NORMINV(RAND(),Assumptions!D73,Assumptions!E73)))</f>
        <v>3.0626315437905963E-2</v>
      </c>
      <c r="G361" s="101">
        <f ca="1">MAX(Assumptions!F74,MIN(Assumptions!G74,NORMINV(RAND(),Assumptions!D74,Assumptions!E74)))</f>
        <v>12.292982587458932</v>
      </c>
      <c r="H361" s="77">
        <f ca="1">MAX(Assumptions!F75,MIN(Assumptions!G75,NORMINV(RAND(),Assumptions!D75,Assumptions!E75)))</f>
        <v>0.61870708438103139</v>
      </c>
      <c r="I361" s="97">
        <f ca="1">'Historical Financials'!F7*(1+C361)</f>
        <v>1150.314616020534</v>
      </c>
      <c r="J361" s="97">
        <f t="shared" ca="1" si="91"/>
        <v>1275.2734346862653</v>
      </c>
      <c r="K361" s="97">
        <f t="shared" ca="1" si="92"/>
        <v>1413.8065452412482</v>
      </c>
      <c r="L361" s="97">
        <f t="shared" ca="1" si="93"/>
        <v>1567.3885246882271</v>
      </c>
      <c r="M361" s="97">
        <f t="shared" ca="1" si="94"/>
        <v>1737.6541335116899</v>
      </c>
      <c r="N361" s="54">
        <f>Assumptions!E59</f>
        <v>0.25</v>
      </c>
      <c r="O361" s="77">
        <f t="shared" ca="1" si="95"/>
        <v>0.25769889657457612</v>
      </c>
      <c r="P361" s="77">
        <f t="shared" ca="1" si="96"/>
        <v>0.26539779314915224</v>
      </c>
      <c r="Q361" s="77">
        <f t="shared" ca="1" si="97"/>
        <v>0.27309668972372841</v>
      </c>
      <c r="R361" s="77">
        <f t="shared" ca="1" si="98"/>
        <v>0.28079558629830453</v>
      </c>
      <c r="S361" s="97">
        <f t="shared" ca="1" si="99"/>
        <v>177.92695054973757</v>
      </c>
      <c r="T361" s="97">
        <f t="shared" ca="1" si="100"/>
        <v>203.32976597125852</v>
      </c>
      <c r="U361" s="97">
        <f t="shared" ca="1" si="101"/>
        <v>232.15197570039464</v>
      </c>
      <c r="V361" s="97">
        <f t="shared" ca="1" si="102"/>
        <v>264.83671217067695</v>
      </c>
      <c r="W361" s="97">
        <f t="shared" ca="1" si="103"/>
        <v>301.88303230229485</v>
      </c>
      <c r="X361" s="97">
        <f t="shared" ca="1" si="104"/>
        <v>864.0884719587757</v>
      </c>
      <c r="Y361" s="97">
        <f t="shared" ca="1" si="105"/>
        <v>4269.7455379441362</v>
      </c>
      <c r="Z361" s="97">
        <f t="shared" ca="1" si="106"/>
        <v>5998.061042494809</v>
      </c>
      <c r="AA361" s="97">
        <f ca="1">Assumptions!D40*Y361+(1-Assumptions!D40)*Z361</f>
        <v>5047.487514991939</v>
      </c>
      <c r="AB361" s="97">
        <f t="shared" ca="1" si="107"/>
        <v>3084.7813944075442</v>
      </c>
      <c r="AC361" s="97">
        <f t="shared" ca="1" si="108"/>
        <v>3948.8698663663199</v>
      </c>
      <c r="AD361" s="97">
        <f ca="1">AC361+Assumptions!D47-Assumptions!D48-Assumptions!D49</f>
        <v>5089.3698663663199</v>
      </c>
      <c r="AE361" s="73">
        <f ca="1">AD361/Assumptions!D46</f>
        <v>109.44881433045849</v>
      </c>
      <c r="AF361" s="77">
        <f ca="1">AE361/Assumptions!D45-1</f>
        <v>8.5801729468834242E-2</v>
      </c>
    </row>
    <row r="362" spans="2:32" x14ac:dyDescent="0.2">
      <c r="B362" s="130">
        <v>351</v>
      </c>
      <c r="C362" s="77">
        <f ca="1">MAX(Assumptions!F70,MIN(Assumptions!G70,NORMINV(RAND(),Assumptions!D70,Assumptions!E70)))</f>
        <v>0.15675465324326154</v>
      </c>
      <c r="D362" s="77">
        <f ca="1">MAX(Assumptions!F71,MIN(Assumptions!G71,NORMINV(RAND(),Assumptions!D71,Assumptions!E71)))</f>
        <v>0.33929232047664992</v>
      </c>
      <c r="E362" s="77">
        <f ca="1">MAX(Assumptions!F72,MIN(Assumptions!G72,NORMINV(RAND(),Assumptions!D72,Assumptions!E72)))</f>
        <v>0.10965021367662386</v>
      </c>
      <c r="F362" s="77">
        <f ca="1">MAX(Assumptions!F73,MIN(Assumptions!G73,NORMINV(RAND(),Assumptions!D73,Assumptions!E73)))</f>
        <v>3.4195879079965096E-2</v>
      </c>
      <c r="G362" s="101">
        <f ca="1">MAX(Assumptions!F74,MIN(Assumptions!G74,NORMINV(RAND(),Assumptions!D74,Assumptions!E74)))</f>
        <v>17.955653035120029</v>
      </c>
      <c r="H362" s="77">
        <f ca="1">MAX(Assumptions!F75,MIN(Assumptions!G75,NORMINV(RAND(),Assumptions!D75,Assumptions!E75)))</f>
        <v>0.67014156051125406</v>
      </c>
      <c r="I362" s="97">
        <f ca="1">'Historical Financials'!F7*(1+C362)</f>
        <v>1200.248628205208</v>
      </c>
      <c r="J362" s="97">
        <f t="shared" ca="1" si="91"/>
        <v>1388.3931857252157</v>
      </c>
      <c r="K362" s="97">
        <f t="shared" ca="1" si="92"/>
        <v>1606.0302781188791</v>
      </c>
      <c r="L362" s="97">
        <f t="shared" ca="1" si="93"/>
        <v>1857.7829974635829</v>
      </c>
      <c r="M362" s="97">
        <f t="shared" ca="1" si="94"/>
        <v>2148.9991270322139</v>
      </c>
      <c r="N362" s="54">
        <f>Assumptions!E59</f>
        <v>0.25</v>
      </c>
      <c r="O362" s="77">
        <f t="shared" ca="1" si="95"/>
        <v>0.27232308011916251</v>
      </c>
      <c r="P362" s="77">
        <f t="shared" ca="1" si="96"/>
        <v>0.29464616023832496</v>
      </c>
      <c r="Q362" s="77">
        <f t="shared" ca="1" si="97"/>
        <v>0.31696924035748741</v>
      </c>
      <c r="R362" s="77">
        <f t="shared" ca="1" si="98"/>
        <v>0.33929232047664992</v>
      </c>
      <c r="S362" s="97">
        <f t="shared" ca="1" si="99"/>
        <v>201.08412217673251</v>
      </c>
      <c r="T362" s="97">
        <f t="shared" ca="1" si="100"/>
        <v>253.37483369188854</v>
      </c>
      <c r="U362" s="97">
        <f t="shared" ca="1" si="101"/>
        <v>317.11812657393187</v>
      </c>
      <c r="V362" s="97">
        <f t="shared" ca="1" si="102"/>
        <v>394.61960318683174</v>
      </c>
      <c r="W362" s="97">
        <f t="shared" ca="1" si="103"/>
        <v>488.62628061927859</v>
      </c>
      <c r="X362" s="97">
        <f t="shared" ca="1" si="104"/>
        <v>1169.791037955235</v>
      </c>
      <c r="Y362" s="97">
        <f t="shared" ca="1" si="105"/>
        <v>6697.2333468699826</v>
      </c>
      <c r="Z362" s="97">
        <f t="shared" ca="1" si="106"/>
        <v>13092.165112021316</v>
      </c>
      <c r="AA362" s="97">
        <f ca="1">Assumptions!D40*Y362+(1-Assumptions!D40)*Z362</f>
        <v>9574.9526411880834</v>
      </c>
      <c r="AB362" s="97">
        <f t="shared" ca="1" si="107"/>
        <v>5691.2298931553996</v>
      </c>
      <c r="AC362" s="97">
        <f t="shared" ca="1" si="108"/>
        <v>6861.0209311106346</v>
      </c>
      <c r="AD362" s="97">
        <f ca="1">AC362+Assumptions!D47-Assumptions!D48-Assumptions!D49</f>
        <v>8001.5209311106346</v>
      </c>
      <c r="AE362" s="73">
        <f ca="1">AD362/Assumptions!D46</f>
        <v>172.07571894861579</v>
      </c>
      <c r="AF362" s="77">
        <f ca="1">AE362/Assumptions!D45-1</f>
        <v>0.70710038639499784</v>
      </c>
    </row>
    <row r="363" spans="2:32" x14ac:dyDescent="0.2">
      <c r="B363" s="130">
        <v>352</v>
      </c>
      <c r="C363" s="77">
        <f ca="1">MAX(Assumptions!F70,MIN(Assumptions!G70,NORMINV(RAND(),Assumptions!D70,Assumptions!E70)))</f>
        <v>0.15658681384411985</v>
      </c>
      <c r="D363" s="77">
        <f ca="1">MAX(Assumptions!F71,MIN(Assumptions!G71,NORMINV(RAND(),Assumptions!D71,Assumptions!E71)))</f>
        <v>0.35741295886838387</v>
      </c>
      <c r="E363" s="77">
        <f ca="1">MAX(Assumptions!F72,MIN(Assumptions!G72,NORMINV(RAND(),Assumptions!D72,Assumptions!E72)))</f>
        <v>8.9745027240935291E-2</v>
      </c>
      <c r="F363" s="77">
        <f ca="1">MAX(Assumptions!F73,MIN(Assumptions!G73,NORMINV(RAND(),Assumptions!D73,Assumptions!E73)))</f>
        <v>3.5209673643146991E-2</v>
      </c>
      <c r="G363" s="101">
        <f ca="1">MAX(Assumptions!F74,MIN(Assumptions!G74,NORMINV(RAND(),Assumptions!D74,Assumptions!E74)))</f>
        <v>13.733004322844357</v>
      </c>
      <c r="H363" s="77">
        <f ca="1">MAX(Assumptions!F75,MIN(Assumptions!G75,NORMINV(RAND(),Assumptions!D75,Assumptions!E75)))</f>
        <v>0.57120729873048237</v>
      </c>
      <c r="I363" s="97">
        <f ca="1">'Historical Financials'!F7*(1+C363)</f>
        <v>1200.0744780446585</v>
      </c>
      <c r="J363" s="97">
        <f t="shared" ca="1" si="91"/>
        <v>1387.9903169373165</v>
      </c>
      <c r="K363" s="97">
        <f t="shared" ca="1" si="92"/>
        <v>1605.3312983130209</v>
      </c>
      <c r="L363" s="97">
        <f t="shared" ca="1" si="93"/>
        <v>1856.7050114801009</v>
      </c>
      <c r="M363" s="97">
        <f t="shared" ca="1" si="94"/>
        <v>2147.4405334761796</v>
      </c>
      <c r="N363" s="54">
        <f>Assumptions!E59</f>
        <v>0.25</v>
      </c>
      <c r="O363" s="77">
        <f t="shared" ca="1" si="95"/>
        <v>0.27685323971709597</v>
      </c>
      <c r="P363" s="77">
        <f t="shared" ca="1" si="96"/>
        <v>0.30370647943419193</v>
      </c>
      <c r="Q363" s="77">
        <f t="shared" ca="1" si="97"/>
        <v>0.3305597191512879</v>
      </c>
      <c r="R363" s="77">
        <f t="shared" ca="1" si="98"/>
        <v>0.35741295886838387</v>
      </c>
      <c r="S363" s="97">
        <f t="shared" ca="1" si="99"/>
        <v>171.37282521982073</v>
      </c>
      <c r="T363" s="97">
        <f t="shared" ca="1" si="100"/>
        <v>219.49760930531866</v>
      </c>
      <c r="U363" s="97">
        <f t="shared" ca="1" si="101"/>
        <v>278.49184256646015</v>
      </c>
      <c r="V363" s="97">
        <f t="shared" ca="1" si="102"/>
        <v>350.57955754491832</v>
      </c>
      <c r="W363" s="97">
        <f t="shared" ca="1" si="103"/>
        <v>438.41478242040483</v>
      </c>
      <c r="X363" s="97">
        <f t="shared" ca="1" si="104"/>
        <v>1091.1554965783478</v>
      </c>
      <c r="Y363" s="97">
        <f t="shared" ca="1" si="105"/>
        <v>8322.1468990010308</v>
      </c>
      <c r="Z363" s="97">
        <f t="shared" ca="1" si="106"/>
        <v>10540.397707731516</v>
      </c>
      <c r="AA363" s="97">
        <f ca="1">Assumptions!D40*Y363+(1-Assumptions!D40)*Z363</f>
        <v>9320.3597629297492</v>
      </c>
      <c r="AB363" s="97">
        <f t="shared" ca="1" si="107"/>
        <v>6064.6842773812168</v>
      </c>
      <c r="AC363" s="97">
        <f t="shared" ca="1" si="108"/>
        <v>7155.8397739595648</v>
      </c>
      <c r="AD363" s="97">
        <f ca="1">AC363+Assumptions!D47-Assumptions!D48-Assumptions!D49</f>
        <v>8296.3397739595639</v>
      </c>
      <c r="AE363" s="73">
        <f ca="1">AD363/Assumptions!D46</f>
        <v>178.41590911740997</v>
      </c>
      <c r="AF363" s="77">
        <f ca="1">AE363/Assumptions!D45-1</f>
        <v>0.76999909838700376</v>
      </c>
    </row>
    <row r="364" spans="2:32" x14ac:dyDescent="0.2">
      <c r="B364" s="130">
        <v>353</v>
      </c>
      <c r="C364" s="77">
        <f ca="1">MAX(Assumptions!F70,MIN(Assumptions!G70,NORMINV(RAND(),Assumptions!D70,Assumptions!E70)))</f>
        <v>0.16083881326771918</v>
      </c>
      <c r="D364" s="77">
        <f ca="1">MAX(Assumptions!F71,MIN(Assumptions!G71,NORMINV(RAND(),Assumptions!D71,Assumptions!E71)))</f>
        <v>0.30437637733032064</v>
      </c>
      <c r="E364" s="77">
        <f ca="1">MAX(Assumptions!F72,MIN(Assumptions!G72,NORMINV(RAND(),Assumptions!D72,Assumptions!E72)))</f>
        <v>8.8745256635701347E-2</v>
      </c>
      <c r="F364" s="77">
        <f ca="1">MAX(Assumptions!F73,MIN(Assumptions!G73,NORMINV(RAND(),Assumptions!D73,Assumptions!E73)))</f>
        <v>2.7466025937861786E-2</v>
      </c>
      <c r="G364" s="101">
        <f ca="1">MAX(Assumptions!F74,MIN(Assumptions!G74,NORMINV(RAND(),Assumptions!D74,Assumptions!E74)))</f>
        <v>14.180413317171901</v>
      </c>
      <c r="H364" s="77">
        <f ca="1">MAX(Assumptions!F75,MIN(Assumptions!G75,NORMINV(RAND(),Assumptions!D75,Assumptions!E75)))</f>
        <v>0.70841591097943246</v>
      </c>
      <c r="I364" s="97">
        <f ca="1">'Historical Financials'!F7*(1+C364)</f>
        <v>1204.4863526465854</v>
      </c>
      <c r="J364" s="97">
        <f t="shared" ca="1" si="91"/>
        <v>1398.2145082034258</v>
      </c>
      <c r="K364" s="97">
        <f t="shared" ca="1" si="92"/>
        <v>1623.1016703965724</v>
      </c>
      <c r="L364" s="97">
        <f t="shared" ca="1" si="93"/>
        <v>1884.1594168760098</v>
      </c>
      <c r="M364" s="97">
        <f t="shared" ca="1" si="94"/>
        <v>2187.2053814935452</v>
      </c>
      <c r="N364" s="54">
        <f>Assumptions!E59</f>
        <v>0.25</v>
      </c>
      <c r="O364" s="77">
        <f t="shared" ca="1" si="95"/>
        <v>0.26359409433258019</v>
      </c>
      <c r="P364" s="77">
        <f t="shared" ca="1" si="96"/>
        <v>0.27718818866516032</v>
      </c>
      <c r="Q364" s="77">
        <f t="shared" ca="1" si="97"/>
        <v>0.29078228299774045</v>
      </c>
      <c r="R364" s="77">
        <f t="shared" ca="1" si="98"/>
        <v>0.30437637733032064</v>
      </c>
      <c r="S364" s="97">
        <f t="shared" ca="1" si="99"/>
        <v>213.31932419310618</v>
      </c>
      <c r="T364" s="97">
        <f t="shared" ca="1" si="100"/>
        <v>261.0945381792331</v>
      </c>
      <c r="U364" s="97">
        <f t="shared" ca="1" si="101"/>
        <v>318.71958558977173</v>
      </c>
      <c r="V364" s="97">
        <f t="shared" ca="1" si="102"/>
        <v>388.12703453472784</v>
      </c>
      <c r="W364" s="97">
        <f t="shared" ca="1" si="103"/>
        <v>471.61631048606125</v>
      </c>
      <c r="X364" s="97">
        <f t="shared" ca="1" si="104"/>
        <v>1247.6753703388117</v>
      </c>
      <c r="Y364" s="97">
        <f t="shared" ca="1" si="105"/>
        <v>7907.56885790464</v>
      </c>
      <c r="Z364" s="97">
        <f t="shared" ca="1" si="106"/>
        <v>9440.3783231884336</v>
      </c>
      <c r="AA364" s="97">
        <f ca="1">Assumptions!D40*Y364+(1-Assumptions!D40)*Z364</f>
        <v>8597.3331172823473</v>
      </c>
      <c r="AB364" s="97">
        <f t="shared" ca="1" si="107"/>
        <v>5619.9490059138652</v>
      </c>
      <c r="AC364" s="97">
        <f t="shared" ca="1" si="108"/>
        <v>6867.6243762526774</v>
      </c>
      <c r="AD364" s="97">
        <f ca="1">AC364+Assumptions!D47-Assumptions!D48-Assumptions!D49</f>
        <v>8008.1243762526774</v>
      </c>
      <c r="AE364" s="73">
        <f ca="1">AD364/Assumptions!D46</f>
        <v>172.21772852156295</v>
      </c>
      <c r="AF364" s="77">
        <f ca="1">AE364/Assumptions!D45-1</f>
        <v>0.70850921152344193</v>
      </c>
    </row>
    <row r="365" spans="2:32" x14ac:dyDescent="0.2">
      <c r="B365" s="130">
        <v>354</v>
      </c>
      <c r="C365" s="77">
        <f ca="1">MAX(Assumptions!F70,MIN(Assumptions!G70,NORMINV(RAND(),Assumptions!D70,Assumptions!E70)))</f>
        <v>0.12366361739417987</v>
      </c>
      <c r="D365" s="77">
        <f ca="1">MAX(Assumptions!F71,MIN(Assumptions!G71,NORMINV(RAND(),Assumptions!D71,Assumptions!E71)))</f>
        <v>0.32517505984938339</v>
      </c>
      <c r="E365" s="77">
        <f ca="1">MAX(Assumptions!F72,MIN(Assumptions!G72,NORMINV(RAND(),Assumptions!D72,Assumptions!E72)))</f>
        <v>0.11326010483474154</v>
      </c>
      <c r="F365" s="77">
        <f ca="1">MAX(Assumptions!F73,MIN(Assumptions!G73,NORMINV(RAND(),Assumptions!D73,Assumptions!E73)))</f>
        <v>3.0526336978142811E-2</v>
      </c>
      <c r="G365" s="101">
        <f ca="1">MAX(Assumptions!F74,MIN(Assumptions!G74,NORMINV(RAND(),Assumptions!D74,Assumptions!E74)))</f>
        <v>13.128818871840975</v>
      </c>
      <c r="H365" s="77">
        <f ca="1">MAX(Assumptions!F75,MIN(Assumptions!G75,NORMINV(RAND(),Assumptions!D75,Assumptions!E75)))</f>
        <v>0.7119143620449977</v>
      </c>
      <c r="I365" s="97">
        <f ca="1">'Historical Financials'!F7*(1+C365)</f>
        <v>1165.9133694082009</v>
      </c>
      <c r="J365" s="97">
        <f t="shared" ca="1" si="91"/>
        <v>1310.0944342374557</v>
      </c>
      <c r="K365" s="97">
        <f t="shared" ca="1" si="92"/>
        <v>1472.105451103241</v>
      </c>
      <c r="L365" s="97">
        <f t="shared" ca="1" si="93"/>
        <v>1654.1513363723586</v>
      </c>
      <c r="M365" s="97">
        <f t="shared" ca="1" si="94"/>
        <v>1858.7096743455813</v>
      </c>
      <c r="N365" s="54">
        <f>Assumptions!E59</f>
        <v>0.25</v>
      </c>
      <c r="O365" s="77">
        <f t="shared" ca="1" si="95"/>
        <v>0.26879376496234586</v>
      </c>
      <c r="P365" s="77">
        <f t="shared" ca="1" si="96"/>
        <v>0.28758752992469172</v>
      </c>
      <c r="Q365" s="77">
        <f t="shared" ca="1" si="97"/>
        <v>0.30638129488703753</v>
      </c>
      <c r="R365" s="77">
        <f t="shared" ca="1" si="98"/>
        <v>0.32517505984938339</v>
      </c>
      <c r="S365" s="97">
        <f t="shared" ca="1" si="99"/>
        <v>207.50761814549327</v>
      </c>
      <c r="T365" s="97">
        <f t="shared" ca="1" si="100"/>
        <v>250.69723639353521</v>
      </c>
      <c r="U365" s="97">
        <f t="shared" ca="1" si="101"/>
        <v>301.39547376208537</v>
      </c>
      <c r="V365" s="97">
        <f t="shared" ca="1" si="102"/>
        <v>360.79893080068013</v>
      </c>
      <c r="W365" s="97">
        <f t="shared" ca="1" si="103"/>
        <v>430.28533297737619</v>
      </c>
      <c r="X365" s="97">
        <f t="shared" ca="1" si="104"/>
        <v>1093.6591997298049</v>
      </c>
      <c r="Y365" s="97">
        <f t="shared" ca="1" si="105"/>
        <v>5359.6056306437085</v>
      </c>
      <c r="Z365" s="97">
        <f t="shared" ca="1" si="106"/>
        <v>7935.137287640071</v>
      </c>
      <c r="AA365" s="97">
        <f ca="1">Assumptions!D40*Y365+(1-Assumptions!D40)*Z365</f>
        <v>6518.5948762920707</v>
      </c>
      <c r="AB365" s="97">
        <f t="shared" ca="1" si="107"/>
        <v>3812.1568550805973</v>
      </c>
      <c r="AC365" s="97">
        <f t="shared" ca="1" si="108"/>
        <v>4905.8160548104024</v>
      </c>
      <c r="AD365" s="97">
        <f ca="1">AC365+Assumptions!D47-Assumptions!D48-Assumptions!D49</f>
        <v>6046.3160548104024</v>
      </c>
      <c r="AE365" s="73">
        <f ca="1">AD365/Assumptions!D46</f>
        <v>130.02830225398714</v>
      </c>
      <c r="AF365" s="77">
        <f ca="1">AE365/Assumptions!D45-1</f>
        <v>0.28996331601177716</v>
      </c>
    </row>
    <row r="366" spans="2:32" x14ac:dyDescent="0.2">
      <c r="B366" s="130">
        <v>355</v>
      </c>
      <c r="C366" s="77">
        <f ca="1">MAX(Assumptions!F70,MIN(Assumptions!G70,NORMINV(RAND(),Assumptions!D70,Assumptions!E70)))</f>
        <v>9.5591554128036355E-2</v>
      </c>
      <c r="D366" s="77">
        <f ca="1">MAX(Assumptions!F71,MIN(Assumptions!G71,NORMINV(RAND(),Assumptions!D71,Assumptions!E71)))</f>
        <v>0.27232912465968506</v>
      </c>
      <c r="E366" s="77">
        <f ca="1">MAX(Assumptions!F72,MIN(Assumptions!G72,NORMINV(RAND(),Assumptions!D72,Assumptions!E72)))</f>
        <v>7.7611121706865988E-2</v>
      </c>
      <c r="F366" s="77">
        <f ca="1">MAX(Assumptions!F73,MIN(Assumptions!G73,NORMINV(RAND(),Assumptions!D73,Assumptions!E73)))</f>
        <v>3.826934039008547E-2</v>
      </c>
      <c r="G366" s="101">
        <f ca="1">MAX(Assumptions!F74,MIN(Assumptions!G74,NORMINV(RAND(),Assumptions!D74,Assumptions!E74)))</f>
        <v>17.595605137153782</v>
      </c>
      <c r="H366" s="77">
        <f ca="1">MAX(Assumptions!F75,MIN(Assumptions!G75,NORMINV(RAND(),Assumptions!D75,Assumptions!E75)))</f>
        <v>0.55731026822168561</v>
      </c>
      <c r="I366" s="97">
        <f ca="1">'Historical Financials'!F7*(1+C366)</f>
        <v>1136.7857965632504</v>
      </c>
      <c r="J366" s="97">
        <f t="shared" ca="1" si="91"/>
        <v>1245.4529175674093</v>
      </c>
      <c r="K366" s="97">
        <f t="shared" ca="1" si="92"/>
        <v>1364.5076975509751</v>
      </c>
      <c r="L366" s="97">
        <f t="shared" ca="1" si="93"/>
        <v>1494.9431089795414</v>
      </c>
      <c r="M366" s="97">
        <f t="shared" ca="1" si="94"/>
        <v>1637.8470440998942</v>
      </c>
      <c r="N366" s="54">
        <f>Assumptions!E59</f>
        <v>0.25</v>
      </c>
      <c r="O366" s="77">
        <f t="shared" ca="1" si="95"/>
        <v>0.25558228116492127</v>
      </c>
      <c r="P366" s="77">
        <f t="shared" ca="1" si="96"/>
        <v>0.26116456232984253</v>
      </c>
      <c r="Q366" s="77">
        <f t="shared" ca="1" si="97"/>
        <v>0.2667468434947638</v>
      </c>
      <c r="R366" s="77">
        <f t="shared" ca="1" si="98"/>
        <v>0.27232912465968506</v>
      </c>
      <c r="S366" s="97">
        <f t="shared" ca="1" si="99"/>
        <v>158.38559929831692</v>
      </c>
      <c r="T366" s="97">
        <f t="shared" ca="1" si="100"/>
        <v>177.40060689522667</v>
      </c>
      <c r="U366" s="97">
        <f t="shared" ca="1" si="101"/>
        <v>198.60367549502433</v>
      </c>
      <c r="V366" s="97">
        <f t="shared" ca="1" si="102"/>
        <v>222.23937110650732</v>
      </c>
      <c r="W366" s="97">
        <f t="shared" ca="1" si="103"/>
        <v>248.57902268423706</v>
      </c>
      <c r="X366" s="97">
        <f t="shared" ca="1" si="104"/>
        <v>794.32289931760158</v>
      </c>
      <c r="Y366" s="97">
        <f t="shared" ca="1" si="105"/>
        <v>6560.2514496996228</v>
      </c>
      <c r="Z366" s="97">
        <f t="shared" ca="1" si="106"/>
        <v>7848.2284966470224</v>
      </c>
      <c r="AA366" s="97">
        <f ca="1">Assumptions!D40*Y366+(1-Assumptions!D40)*Z366</f>
        <v>7139.8411208259531</v>
      </c>
      <c r="AB366" s="97">
        <f t="shared" ca="1" si="107"/>
        <v>4913.3558937538201</v>
      </c>
      <c r="AC366" s="97">
        <f t="shared" ca="1" si="108"/>
        <v>5707.6787930714218</v>
      </c>
      <c r="AD366" s="97">
        <f ca="1">AC366+Assumptions!D47-Assumptions!D48-Assumptions!D49</f>
        <v>6848.1787930714218</v>
      </c>
      <c r="AE366" s="73">
        <f ca="1">AD366/Assumptions!D46</f>
        <v>147.27266221658971</v>
      </c>
      <c r="AF366" s="77">
        <f ca="1">AE366/Assumptions!D45-1</f>
        <v>0.46103831564077091</v>
      </c>
    </row>
    <row r="367" spans="2:32" x14ac:dyDescent="0.2">
      <c r="B367" s="130">
        <v>356</v>
      </c>
      <c r="C367" s="77">
        <f ca="1">MAX(Assumptions!F70,MIN(Assumptions!G70,NORMINV(RAND(),Assumptions!D70,Assumptions!E70)))</f>
        <v>0.17975218649666433</v>
      </c>
      <c r="D367" s="77">
        <f ca="1">MAX(Assumptions!F71,MIN(Assumptions!G71,NORMINV(RAND(),Assumptions!D71,Assumptions!E71)))</f>
        <v>0.31168647180291953</v>
      </c>
      <c r="E367" s="77">
        <f ca="1">MAX(Assumptions!F72,MIN(Assumptions!G72,NORMINV(RAND(),Assumptions!D72,Assumptions!E72)))</f>
        <v>0.10540265029824754</v>
      </c>
      <c r="F367" s="77">
        <f ca="1">MAX(Assumptions!F73,MIN(Assumptions!G73,NORMINV(RAND(),Assumptions!D73,Assumptions!E73)))</f>
        <v>2.5021933743755283E-2</v>
      </c>
      <c r="G367" s="101">
        <f ca="1">MAX(Assumptions!F74,MIN(Assumptions!G74,NORMINV(RAND(),Assumptions!D74,Assumptions!E74)))</f>
        <v>13.952681831275104</v>
      </c>
      <c r="H367" s="77">
        <f ca="1">MAX(Assumptions!F75,MIN(Assumptions!G75,NORMINV(RAND(),Assumptions!D75,Assumptions!E75)))</f>
        <v>0.56422620094750719</v>
      </c>
      <c r="I367" s="97">
        <f ca="1">'Historical Financials'!F7*(1+C367)</f>
        <v>1224.1108687089388</v>
      </c>
      <c r="J367" s="97">
        <f t="shared" ca="1" si="91"/>
        <v>1444.1474738737018</v>
      </c>
      <c r="K367" s="97">
        <f t="shared" ca="1" si="92"/>
        <v>1703.736139926134</v>
      </c>
      <c r="L367" s="97">
        <f t="shared" ca="1" si="93"/>
        <v>2009.9864362912433</v>
      </c>
      <c r="M367" s="97">
        <f t="shared" ca="1" si="94"/>
        <v>2371.2858930432326</v>
      </c>
      <c r="N367" s="54">
        <f>Assumptions!E59</f>
        <v>0.25</v>
      </c>
      <c r="O367" s="77">
        <f t="shared" ca="1" si="95"/>
        <v>0.26542161795072988</v>
      </c>
      <c r="P367" s="77">
        <f t="shared" ca="1" si="96"/>
        <v>0.28084323590145976</v>
      </c>
      <c r="Q367" s="77">
        <f t="shared" ca="1" si="97"/>
        <v>0.29626485385218965</v>
      </c>
      <c r="R367" s="77">
        <f t="shared" ca="1" si="98"/>
        <v>0.31168647180291953</v>
      </c>
      <c r="S367" s="97">
        <f t="shared" ca="1" si="99"/>
        <v>172.66885624754934</v>
      </c>
      <c r="T367" s="97">
        <f t="shared" ca="1" si="100"/>
        <v>216.27239354183959</v>
      </c>
      <c r="U367" s="97">
        <f t="shared" ca="1" si="101"/>
        <v>269.97251590783134</v>
      </c>
      <c r="V367" s="97">
        <f t="shared" ca="1" si="102"/>
        <v>335.99012254132589</v>
      </c>
      <c r="W367" s="97">
        <f t="shared" ca="1" si="103"/>
        <v>417.01830637986518</v>
      </c>
      <c r="X367" s="97">
        <f t="shared" ca="1" si="104"/>
        <v>1010.7754146890243</v>
      </c>
      <c r="Y367" s="97">
        <f t="shared" ca="1" si="105"/>
        <v>5317.8539472493185</v>
      </c>
      <c r="Z367" s="97">
        <f t="shared" ca="1" si="106"/>
        <v>10312.395519677022</v>
      </c>
      <c r="AA367" s="97">
        <f ca="1">Assumptions!D40*Y367+(1-Assumptions!D40)*Z367</f>
        <v>7565.397654841785</v>
      </c>
      <c r="AB367" s="97">
        <f t="shared" ca="1" si="107"/>
        <v>4583.8379194874096</v>
      </c>
      <c r="AC367" s="97">
        <f t="shared" ca="1" si="108"/>
        <v>5594.6133341764344</v>
      </c>
      <c r="AD367" s="97">
        <f ca="1">AC367+Assumptions!D47-Assumptions!D48-Assumptions!D49</f>
        <v>6735.1133341764344</v>
      </c>
      <c r="AE367" s="73">
        <f ca="1">AD367/Assumptions!D46</f>
        <v>144.84114697153623</v>
      </c>
      <c r="AF367" s="77">
        <f ca="1">AE367/Assumptions!D45-1</f>
        <v>0.43691614059063721</v>
      </c>
    </row>
    <row r="368" spans="2:32" x14ac:dyDescent="0.2">
      <c r="B368" s="130">
        <v>357</v>
      </c>
      <c r="C368" s="77">
        <f ca="1">MAX(Assumptions!F70,MIN(Assumptions!G70,NORMINV(RAND(),Assumptions!D70,Assumptions!E70)))</f>
        <v>0.114421849117605</v>
      </c>
      <c r="D368" s="77">
        <f ca="1">MAX(Assumptions!F71,MIN(Assumptions!G71,NORMINV(RAND(),Assumptions!D71,Assumptions!E71)))</f>
        <v>0.25952529658992529</v>
      </c>
      <c r="E368" s="77">
        <f ca="1">MAX(Assumptions!F72,MIN(Assumptions!G72,NORMINV(RAND(),Assumptions!D72,Assumptions!E72)))</f>
        <v>9.2574845258821661E-2</v>
      </c>
      <c r="F368" s="77">
        <f ca="1">MAX(Assumptions!F73,MIN(Assumptions!G73,NORMINV(RAND(),Assumptions!D73,Assumptions!E73)))</f>
        <v>2.8965037658792523E-2</v>
      </c>
      <c r="G368" s="101">
        <f ca="1">MAX(Assumptions!F74,MIN(Assumptions!G74,NORMINV(RAND(),Assumptions!D74,Assumptions!E74)))</f>
        <v>11.151265843263815</v>
      </c>
      <c r="H368" s="77">
        <f ca="1">MAX(Assumptions!F75,MIN(Assumptions!G75,NORMINV(RAND(),Assumptions!D75,Assumptions!E75)))</f>
        <v>0.65494090540277161</v>
      </c>
      <c r="I368" s="97">
        <f ca="1">'Historical Financials'!F7*(1+C368)</f>
        <v>1156.3241106444268</v>
      </c>
      <c r="J368" s="97">
        <f t="shared" ca="1" si="91"/>
        <v>1288.6328535636321</v>
      </c>
      <c r="K368" s="97">
        <f t="shared" ca="1" si="92"/>
        <v>1436.0806075020789</v>
      </c>
      <c r="L368" s="97">
        <f t="shared" ca="1" si="93"/>
        <v>1600.3996060944003</v>
      </c>
      <c r="M368" s="97">
        <f t="shared" ca="1" si="94"/>
        <v>1783.5202883508082</v>
      </c>
      <c r="N368" s="54">
        <f>Assumptions!E59</f>
        <v>0.25</v>
      </c>
      <c r="O368" s="77">
        <f t="shared" ca="1" si="95"/>
        <v>0.25238132414748132</v>
      </c>
      <c r="P368" s="77">
        <f t="shared" ca="1" si="96"/>
        <v>0.25476264829496265</v>
      </c>
      <c r="Q368" s="77">
        <f t="shared" ca="1" si="97"/>
        <v>0.25714397244244397</v>
      </c>
      <c r="R368" s="77">
        <f t="shared" ca="1" si="98"/>
        <v>0.25952529658992529</v>
      </c>
      <c r="S368" s="97">
        <f t="shared" ca="1" si="99"/>
        <v>189.33098999112889</v>
      </c>
      <c r="T368" s="97">
        <f t="shared" ca="1" si="100"/>
        <v>213.00437802848111</v>
      </c>
      <c r="U368" s="97">
        <f t="shared" ca="1" si="101"/>
        <v>239.61648233809714</v>
      </c>
      <c r="V368" s="97">
        <f t="shared" ca="1" si="102"/>
        <v>269.52986911170404</v>
      </c>
      <c r="W368" s="97">
        <f t="shared" ca="1" si="103"/>
        <v>303.15160079913079</v>
      </c>
      <c r="X368" s="97">
        <f t="shared" ca="1" si="104"/>
        <v>919.31428469012758</v>
      </c>
      <c r="Y368" s="97">
        <f t="shared" ca="1" si="105"/>
        <v>4903.8412487268379</v>
      </c>
      <c r="Z368" s="97">
        <f t="shared" ca="1" si="106"/>
        <v>5161.5711638031835</v>
      </c>
      <c r="AA368" s="97">
        <f ca="1">Assumptions!D40*Y368+(1-Assumptions!D40)*Z368</f>
        <v>5019.8197105111931</v>
      </c>
      <c r="AB368" s="97">
        <f t="shared" ca="1" si="107"/>
        <v>3224.2754211193328</v>
      </c>
      <c r="AC368" s="97">
        <f t="shared" ca="1" si="108"/>
        <v>4143.5897058094606</v>
      </c>
      <c r="AD368" s="97">
        <f ca="1">AC368+Assumptions!D47-Assumptions!D48-Assumptions!D49</f>
        <v>5284.0897058094606</v>
      </c>
      <c r="AE368" s="73">
        <f ca="1">AD368/Assumptions!D46</f>
        <v>113.63633775934323</v>
      </c>
      <c r="AF368" s="77">
        <f ca="1">AE368/Assumptions!D45-1</f>
        <v>0.12734462062840524</v>
      </c>
    </row>
    <row r="369" spans="2:32" x14ac:dyDescent="0.2">
      <c r="B369" s="130">
        <v>358</v>
      </c>
      <c r="C369" s="77">
        <f ca="1">MAX(Assumptions!F70,MIN(Assumptions!G70,NORMINV(RAND(),Assumptions!D70,Assumptions!E70)))</f>
        <v>0.15737313711662559</v>
      </c>
      <c r="D369" s="77">
        <f ca="1">MAX(Assumptions!F71,MIN(Assumptions!G71,NORMINV(RAND(),Assumptions!D71,Assumptions!E71)))</f>
        <v>0.28052070751546954</v>
      </c>
      <c r="E369" s="77">
        <f ca="1">MAX(Assumptions!F72,MIN(Assumptions!G72,NORMINV(RAND(),Assumptions!D72,Assumptions!E72)))</f>
        <v>8.3824886971838319E-2</v>
      </c>
      <c r="F369" s="77">
        <f ca="1">MAX(Assumptions!F73,MIN(Assumptions!G73,NORMINV(RAND(),Assumptions!D73,Assumptions!E73)))</f>
        <v>3.2987974957505023E-2</v>
      </c>
      <c r="G369" s="101">
        <f ca="1">MAX(Assumptions!F74,MIN(Assumptions!G74,NORMINV(RAND(),Assumptions!D74,Assumptions!E74)))</f>
        <v>14.693122835299118</v>
      </c>
      <c r="H369" s="77">
        <f ca="1">MAX(Assumptions!F75,MIN(Assumptions!G75,NORMINV(RAND(),Assumptions!D75,Assumptions!E75)))</f>
        <v>0.57894086595539296</v>
      </c>
      <c r="I369" s="97">
        <f ca="1">'Historical Financials'!F7*(1+C369)</f>
        <v>1200.8903670722107</v>
      </c>
      <c r="J369" s="97">
        <f t="shared" ca="1" si="91"/>
        <v>1389.8782514715006</v>
      </c>
      <c r="K369" s="97">
        <f t="shared" ca="1" si="92"/>
        <v>1608.6077521157408</v>
      </c>
      <c r="L369" s="97">
        <f t="shared" ca="1" si="93"/>
        <v>1861.7594004563182</v>
      </c>
      <c r="M369" s="97">
        <f t="shared" ca="1" si="94"/>
        <v>2154.750317862497</v>
      </c>
      <c r="N369" s="54">
        <f>Assumptions!E59</f>
        <v>0.25</v>
      </c>
      <c r="O369" s="77">
        <f t="shared" ca="1" si="95"/>
        <v>0.25763017687886736</v>
      </c>
      <c r="P369" s="77">
        <f t="shared" ca="1" si="96"/>
        <v>0.26526035375773477</v>
      </c>
      <c r="Q369" s="77">
        <f t="shared" ca="1" si="97"/>
        <v>0.27289053063660218</v>
      </c>
      <c r="R369" s="77">
        <f t="shared" ca="1" si="98"/>
        <v>0.28052070751546954</v>
      </c>
      <c r="S369" s="97">
        <f t="shared" ca="1" si="99"/>
        <v>173.81112725756884</v>
      </c>
      <c r="T369" s="97">
        <f t="shared" ca="1" si="100"/>
        <v>207.304007286743</v>
      </c>
      <c r="U369" s="97">
        <f t="shared" ca="1" si="101"/>
        <v>247.03398725249991</v>
      </c>
      <c r="V369" s="97">
        <f t="shared" ca="1" si="102"/>
        <v>294.13467626368475</v>
      </c>
      <c r="W369" s="97">
        <f t="shared" ca="1" si="103"/>
        <v>349.94201275769746</v>
      </c>
      <c r="X369" s="97">
        <f t="shared" ca="1" si="104"/>
        <v>978.03420102050563</v>
      </c>
      <c r="Y369" s="97">
        <f t="shared" ca="1" si="105"/>
        <v>7110.6972628315334</v>
      </c>
      <c r="Z369" s="97">
        <f t="shared" ca="1" si="106"/>
        <v>8881.2887136504669</v>
      </c>
      <c r="AA369" s="97">
        <f ca="1">Assumptions!D40*Y369+(1-Assumptions!D40)*Z369</f>
        <v>7907.4634157000528</v>
      </c>
      <c r="AB369" s="97">
        <f t="shared" ca="1" si="107"/>
        <v>5287.3930474499166</v>
      </c>
      <c r="AC369" s="97">
        <f t="shared" ca="1" si="108"/>
        <v>6265.4272484704225</v>
      </c>
      <c r="AD369" s="97">
        <f ca="1">AC369+Assumptions!D47-Assumptions!D48-Assumptions!D49</f>
        <v>7405.9272484704225</v>
      </c>
      <c r="AE369" s="73">
        <f ca="1">AD369/Assumptions!D46</f>
        <v>159.2672526552779</v>
      </c>
      <c r="AF369" s="77">
        <f ca="1">AE369/Assumptions!D45-1</f>
        <v>0.58003226840553479</v>
      </c>
    </row>
    <row r="370" spans="2:32" x14ac:dyDescent="0.2">
      <c r="B370" s="130">
        <v>359</v>
      </c>
      <c r="C370" s="77">
        <f ca="1">MAX(Assumptions!F70,MIN(Assumptions!G70,NORMINV(RAND(),Assumptions!D70,Assumptions!E70)))</f>
        <v>0.11945749731113534</v>
      </c>
      <c r="D370" s="77">
        <f ca="1">MAX(Assumptions!F71,MIN(Assumptions!G71,NORMINV(RAND(),Assumptions!D71,Assumptions!E71)))</f>
        <v>0.36851456006720584</v>
      </c>
      <c r="E370" s="77">
        <f ca="1">MAX(Assumptions!F72,MIN(Assumptions!G72,NORMINV(RAND(),Assumptions!D72,Assumptions!E72)))</f>
        <v>9.2535448217180405E-2</v>
      </c>
      <c r="F370" s="77">
        <f ca="1">MAX(Assumptions!F73,MIN(Assumptions!G73,NORMINV(RAND(),Assumptions!D73,Assumptions!E73)))</f>
        <v>3.3112759308560211E-2</v>
      </c>
      <c r="G370" s="101">
        <f ca="1">MAX(Assumptions!F74,MIN(Assumptions!G74,NORMINV(RAND(),Assumptions!D74,Assumptions!E74)))</f>
        <v>17.924945807318558</v>
      </c>
      <c r="H370" s="77">
        <f ca="1">MAX(Assumptions!F75,MIN(Assumptions!G75,NORMINV(RAND(),Assumptions!D75,Assumptions!E75)))</f>
        <v>0.62469568237694306</v>
      </c>
      <c r="I370" s="97">
        <f ca="1">'Historical Financials'!F7*(1+C370)</f>
        <v>1161.549099210034</v>
      </c>
      <c r="J370" s="97">
        <f t="shared" ca="1" si="91"/>
        <v>1300.3048476056683</v>
      </c>
      <c r="K370" s="97">
        <f t="shared" ca="1" si="92"/>
        <v>1455.6360104421788</v>
      </c>
      <c r="L370" s="97">
        <f t="shared" ca="1" si="93"/>
        <v>1629.522645245567</v>
      </c>
      <c r="M370" s="97">
        <f t="shared" ca="1" si="94"/>
        <v>1824.1813422584235</v>
      </c>
      <c r="N370" s="54">
        <f>Assumptions!E59</f>
        <v>0.25</v>
      </c>
      <c r="O370" s="77">
        <f t="shared" ca="1" si="95"/>
        <v>0.27962864001680143</v>
      </c>
      <c r="P370" s="77">
        <f t="shared" ca="1" si="96"/>
        <v>0.30925728003360292</v>
      </c>
      <c r="Q370" s="77">
        <f t="shared" ca="1" si="97"/>
        <v>0.33888592005040441</v>
      </c>
      <c r="R370" s="77">
        <f t="shared" ca="1" si="98"/>
        <v>0.36851456006720584</v>
      </c>
      <c r="S370" s="97">
        <f t="shared" ca="1" si="99"/>
        <v>181.40367678633393</v>
      </c>
      <c r="T370" s="97">
        <f t="shared" ca="1" si="100"/>
        <v>227.14089694823952</v>
      </c>
      <c r="U370" s="97">
        <f t="shared" ca="1" si="101"/>
        <v>281.21677736045854</v>
      </c>
      <c r="V370" s="97">
        <f t="shared" ca="1" si="102"/>
        <v>344.9708745762174</v>
      </c>
      <c r="W370" s="97">
        <f t="shared" ca="1" si="103"/>
        <v>419.94379183264999</v>
      </c>
      <c r="X370" s="97">
        <f t="shared" ca="1" si="104"/>
        <v>1083.883110170879</v>
      </c>
      <c r="Y370" s="97">
        <f t="shared" ca="1" si="105"/>
        <v>7301.0713164107929</v>
      </c>
      <c r="Z370" s="97">
        <f t="shared" ca="1" si="106"/>
        <v>12049.818692644687</v>
      </c>
      <c r="AA370" s="97">
        <f ca="1">Assumptions!D40*Y370+(1-Assumptions!D40)*Z370</f>
        <v>9438.0076357160451</v>
      </c>
      <c r="AB370" s="97">
        <f t="shared" ca="1" si="107"/>
        <v>6063.2104112396955</v>
      </c>
      <c r="AC370" s="97">
        <f t="shared" ca="1" si="108"/>
        <v>7147.0935214105748</v>
      </c>
      <c r="AD370" s="97">
        <f ca="1">AC370+Assumptions!D47-Assumptions!D48-Assumptions!D49</f>
        <v>8287.5935214105739</v>
      </c>
      <c r="AE370" s="73">
        <f ca="1">AD370/Assumptions!D46</f>
        <v>178.22781766474353</v>
      </c>
      <c r="AF370" s="77">
        <f ca="1">AE370/Assumptions!D45-1</f>
        <v>0.76813311175340804</v>
      </c>
    </row>
    <row r="371" spans="2:32" x14ac:dyDescent="0.2">
      <c r="B371" s="130">
        <v>360</v>
      </c>
      <c r="C371" s="77">
        <f ca="1">MAX(Assumptions!F70,MIN(Assumptions!G70,NORMINV(RAND(),Assumptions!D70,Assumptions!E70)))</f>
        <v>0.12456309145309168</v>
      </c>
      <c r="D371" s="77">
        <f ca="1">MAX(Assumptions!F71,MIN(Assumptions!G71,NORMINV(RAND(),Assumptions!D71,Assumptions!E71)))</f>
        <v>0.32212830701857653</v>
      </c>
      <c r="E371" s="77">
        <f ca="1">MAX(Assumptions!F72,MIN(Assumptions!G72,NORMINV(RAND(),Assumptions!D72,Assumptions!E72)))</f>
        <v>9.3508038061985016E-2</v>
      </c>
      <c r="F371" s="77">
        <f ca="1">MAX(Assumptions!F73,MIN(Assumptions!G73,NORMINV(RAND(),Assumptions!D73,Assumptions!E73)))</f>
        <v>3.0654046540860916E-2</v>
      </c>
      <c r="G371" s="101">
        <f ca="1">MAX(Assumptions!F74,MIN(Assumptions!G74,NORMINV(RAND(),Assumptions!D74,Assumptions!E74)))</f>
        <v>15.807766178515427</v>
      </c>
      <c r="H371" s="77">
        <f ca="1">MAX(Assumptions!F75,MIN(Assumptions!G75,NORMINV(RAND(),Assumptions!D75,Assumptions!E75)))</f>
        <v>0.5251664760314424</v>
      </c>
      <c r="I371" s="97">
        <f ca="1">'Historical Financials'!F7*(1+C371)</f>
        <v>1166.8466636917278</v>
      </c>
      <c r="J371" s="97">
        <f t="shared" ca="1" si="91"/>
        <v>1312.1926913728955</v>
      </c>
      <c r="K371" s="97">
        <f t="shared" ca="1" si="92"/>
        <v>1475.6434695924561</v>
      </c>
      <c r="L371" s="97">
        <f t="shared" ca="1" si="93"/>
        <v>1659.4541820474587</v>
      </c>
      <c r="M371" s="97">
        <f t="shared" ca="1" si="94"/>
        <v>1866.160925088052</v>
      </c>
      <c r="N371" s="54">
        <f>Assumptions!E59</f>
        <v>0.25</v>
      </c>
      <c r="O371" s="77">
        <f t="shared" ca="1" si="95"/>
        <v>0.26803207675464413</v>
      </c>
      <c r="P371" s="77">
        <f t="shared" ca="1" si="96"/>
        <v>0.28606415350928827</v>
      </c>
      <c r="Q371" s="77">
        <f t="shared" ca="1" si="97"/>
        <v>0.3040962302639324</v>
      </c>
      <c r="R371" s="77">
        <f t="shared" ca="1" si="98"/>
        <v>0.32212830701857653</v>
      </c>
      <c r="S371" s="97">
        <f t="shared" ca="1" si="99"/>
        <v>153.19718761000757</v>
      </c>
      <c r="T371" s="97">
        <f t="shared" ca="1" si="100"/>
        <v>184.70616063017656</v>
      </c>
      <c r="U371" s="97">
        <f t="shared" ca="1" si="101"/>
        <v>221.68784181623511</v>
      </c>
      <c r="V371" s="97">
        <f t="shared" ca="1" si="102"/>
        <v>265.01673398045608</v>
      </c>
      <c r="W371" s="97">
        <f t="shared" ca="1" si="103"/>
        <v>315.70028714114534</v>
      </c>
      <c r="X371" s="97">
        <f t="shared" ca="1" si="104"/>
        <v>851.36635998107818</v>
      </c>
      <c r="Y371" s="97">
        <f t="shared" ca="1" si="105"/>
        <v>5176.7241914426313</v>
      </c>
      <c r="Z371" s="97">
        <f t="shared" ca="1" si="106"/>
        <v>9502.7320847468145</v>
      </c>
      <c r="AA371" s="97">
        <f ca="1">Assumptions!D40*Y371+(1-Assumptions!D40)*Z371</f>
        <v>7123.4277434295136</v>
      </c>
      <c r="AB371" s="97">
        <f t="shared" ca="1" si="107"/>
        <v>4555.9518399850995</v>
      </c>
      <c r="AC371" s="97">
        <f t="shared" ca="1" si="108"/>
        <v>5407.3181999661774</v>
      </c>
      <c r="AD371" s="97">
        <f ca="1">AC371+Assumptions!D47-Assumptions!D48-Assumptions!D49</f>
        <v>6547.8181999661774</v>
      </c>
      <c r="AE371" s="73">
        <f ca="1">AD371/Assumptions!D46</f>
        <v>140.81329462292854</v>
      </c>
      <c r="AF371" s="77">
        <f ca="1">AE371/Assumptions!D45-1</f>
        <v>0.39695728792587848</v>
      </c>
    </row>
    <row r="372" spans="2:32" x14ac:dyDescent="0.2">
      <c r="B372" s="130">
        <v>361</v>
      </c>
      <c r="C372" s="77">
        <f ca="1">MAX(Assumptions!F70,MIN(Assumptions!G70,NORMINV(RAND(),Assumptions!D70,Assumptions!E70)))</f>
        <v>0.12906964884060346</v>
      </c>
      <c r="D372" s="77">
        <f ca="1">MAX(Assumptions!F71,MIN(Assumptions!G71,NORMINV(RAND(),Assumptions!D71,Assumptions!E71)))</f>
        <v>0.29480348118888611</v>
      </c>
      <c r="E372" s="77">
        <f ca="1">MAX(Assumptions!F72,MIN(Assumptions!G72,NORMINV(RAND(),Assumptions!D72,Assumptions!E72)))</f>
        <v>7.7882582447801108E-2</v>
      </c>
      <c r="F372" s="77">
        <f ca="1">MAX(Assumptions!F73,MIN(Assumptions!G73,NORMINV(RAND(),Assumptions!D73,Assumptions!E73)))</f>
        <v>3.6399556099936073E-2</v>
      </c>
      <c r="G372" s="101">
        <f ca="1">MAX(Assumptions!F74,MIN(Assumptions!G74,NORMINV(RAND(),Assumptions!D74,Assumptions!E74)))</f>
        <v>12.227691322161551</v>
      </c>
      <c r="H372" s="77">
        <f ca="1">MAX(Assumptions!F75,MIN(Assumptions!G75,NORMINV(RAND(),Assumptions!D75,Assumptions!E75)))</f>
        <v>0.58713889918954731</v>
      </c>
      <c r="I372" s="97">
        <f ca="1">'Historical Financials'!F7*(1+C372)</f>
        <v>1171.5226676370098</v>
      </c>
      <c r="J372" s="97">
        <f t="shared" ca="1" si="91"/>
        <v>1322.7306869577255</v>
      </c>
      <c r="K372" s="97">
        <f t="shared" ca="1" si="92"/>
        <v>1493.4550722340491</v>
      </c>
      <c r="L372" s="97">
        <f t="shared" ca="1" si="93"/>
        <v>1686.2147939665158</v>
      </c>
      <c r="M372" s="97">
        <f t="shared" ca="1" si="94"/>
        <v>1903.8539452936043</v>
      </c>
      <c r="N372" s="54">
        <f>Assumptions!E59</f>
        <v>0.25</v>
      </c>
      <c r="O372" s="77">
        <f t="shared" ca="1" si="95"/>
        <v>0.2612008702972215</v>
      </c>
      <c r="P372" s="77">
        <f t="shared" ca="1" si="96"/>
        <v>0.27240174059444305</v>
      </c>
      <c r="Q372" s="77">
        <f t="shared" ca="1" si="97"/>
        <v>0.28360261089166461</v>
      </c>
      <c r="R372" s="77">
        <f t="shared" ca="1" si="98"/>
        <v>0.29480348118888611</v>
      </c>
      <c r="S372" s="97">
        <f t="shared" ca="1" si="99"/>
        <v>171.96163236299896</v>
      </c>
      <c r="T372" s="97">
        <f t="shared" ca="1" si="100"/>
        <v>202.85555412415809</v>
      </c>
      <c r="U372" s="97">
        <f t="shared" ca="1" si="101"/>
        <v>238.85970674552198</v>
      </c>
      <c r="V372" s="97">
        <f t="shared" ca="1" si="102"/>
        <v>280.77858058517535</v>
      </c>
      <c r="W372" s="97">
        <f t="shared" ca="1" si="103"/>
        <v>329.53920537290901</v>
      </c>
      <c r="X372" s="97">
        <f t="shared" ca="1" si="104"/>
        <v>959.36811033524657</v>
      </c>
      <c r="Y372" s="97">
        <f t="shared" ca="1" si="105"/>
        <v>8233.10920717302</v>
      </c>
      <c r="Z372" s="97">
        <f t="shared" ca="1" si="106"/>
        <v>6862.9479113246061</v>
      </c>
      <c r="AA372" s="97">
        <f ca="1">Assumptions!D40*Y372+(1-Assumptions!D40)*Z372</f>
        <v>7616.5366240412332</v>
      </c>
      <c r="AB372" s="97">
        <f t="shared" ca="1" si="107"/>
        <v>5234.8020490984054</v>
      </c>
      <c r="AC372" s="97">
        <f t="shared" ca="1" si="108"/>
        <v>6194.1701594336519</v>
      </c>
      <c r="AD372" s="97">
        <f ca="1">AC372+Assumptions!D47-Assumptions!D48-Assumptions!D49</f>
        <v>7334.6701594336519</v>
      </c>
      <c r="AE372" s="73">
        <f ca="1">AD372/Assumptions!D46</f>
        <v>157.73484213835812</v>
      </c>
      <c r="AF372" s="77">
        <f ca="1">AE372/Assumptions!D45-1</f>
        <v>0.56482978311863219</v>
      </c>
    </row>
    <row r="373" spans="2:32" x14ac:dyDescent="0.2">
      <c r="B373" s="130">
        <v>362</v>
      </c>
      <c r="C373" s="77">
        <f ca="1">MAX(Assumptions!F70,MIN(Assumptions!G70,NORMINV(RAND(),Assumptions!D70,Assumptions!E70)))</f>
        <v>0.11736065831830866</v>
      </c>
      <c r="D373" s="77">
        <f ca="1">MAX(Assumptions!F71,MIN(Assumptions!G71,NORMINV(RAND(),Assumptions!D71,Assumptions!E71)))</f>
        <v>0.33110613741873191</v>
      </c>
      <c r="E373" s="77">
        <f ca="1">MAX(Assumptions!F72,MIN(Assumptions!G72,NORMINV(RAND(),Assumptions!D72,Assumptions!E72)))</f>
        <v>6.8437428754839519E-2</v>
      </c>
      <c r="F373" s="77">
        <f ca="1">MAX(Assumptions!F73,MIN(Assumptions!G73,NORMINV(RAND(),Assumptions!D73,Assumptions!E73)))</f>
        <v>3.9355974231863565E-2</v>
      </c>
      <c r="G373" s="101">
        <f ca="1">MAX(Assumptions!F74,MIN(Assumptions!G74,NORMINV(RAND(),Assumptions!D74,Assumptions!E74)))</f>
        <v>10.114050475701582</v>
      </c>
      <c r="H373" s="77">
        <f ca="1">MAX(Assumptions!F75,MIN(Assumptions!G75,NORMINV(RAND(),Assumptions!D75,Assumptions!E75)))</f>
        <v>0.5150574728695122</v>
      </c>
      <c r="I373" s="97">
        <f ca="1">'Historical Financials'!F7*(1+C373)</f>
        <v>1159.373419071077</v>
      </c>
      <c r="J373" s="97">
        <f t="shared" ca="1" si="91"/>
        <v>1295.438246770007</v>
      </c>
      <c r="K373" s="97">
        <f t="shared" ca="1" si="92"/>
        <v>1447.4717322216507</v>
      </c>
      <c r="L373" s="97">
        <f t="shared" ca="1" si="93"/>
        <v>1617.3479676123261</v>
      </c>
      <c r="M373" s="97">
        <f t="shared" ca="1" si="94"/>
        <v>1807.1609898210872</v>
      </c>
      <c r="N373" s="54">
        <f>Assumptions!E59</f>
        <v>0.25</v>
      </c>
      <c r="O373" s="77">
        <f t="shared" ca="1" si="95"/>
        <v>0.27027653435468296</v>
      </c>
      <c r="P373" s="77">
        <f t="shared" ca="1" si="96"/>
        <v>0.29055306870936592</v>
      </c>
      <c r="Q373" s="77">
        <f t="shared" ca="1" si="97"/>
        <v>0.31082960306404894</v>
      </c>
      <c r="R373" s="77">
        <f t="shared" ca="1" si="98"/>
        <v>0.33110613741873191</v>
      </c>
      <c r="S373" s="97">
        <f t="shared" ca="1" si="99"/>
        <v>149.28598583470873</v>
      </c>
      <c r="T373" s="97">
        <f t="shared" ca="1" si="100"/>
        <v>180.33530107894916</v>
      </c>
      <c r="U373" s="97">
        <f t="shared" ca="1" si="101"/>
        <v>216.61635835117539</v>
      </c>
      <c r="V373" s="97">
        <f t="shared" ca="1" si="102"/>
        <v>258.92950053604528</v>
      </c>
      <c r="W373" s="97">
        <f t="shared" ca="1" si="103"/>
        <v>308.1908685288472</v>
      </c>
      <c r="X373" s="97">
        <f t="shared" ca="1" si="104"/>
        <v>895.33848184801423</v>
      </c>
      <c r="Y373" s="97">
        <f t="shared" ca="1" si="105"/>
        <v>11014.580448721837</v>
      </c>
      <c r="Z373" s="97">
        <f t="shared" ca="1" si="106"/>
        <v>6051.8644319150872</v>
      </c>
      <c r="AA373" s="97">
        <f ca="1">Assumptions!D40*Y373+(1-Assumptions!D40)*Z373</f>
        <v>8781.3582411587995</v>
      </c>
      <c r="AB373" s="97">
        <f t="shared" ca="1" si="107"/>
        <v>6306.904098521879</v>
      </c>
      <c r="AC373" s="97">
        <f t="shared" ca="1" si="108"/>
        <v>7202.2425803698934</v>
      </c>
      <c r="AD373" s="97">
        <f ca="1">AC373+Assumptions!D47-Assumptions!D48-Assumptions!D49</f>
        <v>8342.7425803698934</v>
      </c>
      <c r="AE373" s="73">
        <f ca="1">AD373/Assumptions!D46</f>
        <v>179.41381893268587</v>
      </c>
      <c r="AF373" s="77">
        <f ca="1">AE373/Assumptions!D45-1</f>
        <v>0.77989899734807411</v>
      </c>
    </row>
    <row r="374" spans="2:32" x14ac:dyDescent="0.2">
      <c r="B374" s="130">
        <v>363</v>
      </c>
      <c r="C374" s="77">
        <f ca="1">MAX(Assumptions!F70,MIN(Assumptions!G70,NORMINV(RAND(),Assumptions!D70,Assumptions!E70)))</f>
        <v>8.9929134542613337E-2</v>
      </c>
      <c r="D374" s="77">
        <f ca="1">MAX(Assumptions!F71,MIN(Assumptions!G71,NORMINV(RAND(),Assumptions!D71,Assumptions!E71)))</f>
        <v>0.31328743362692213</v>
      </c>
      <c r="E374" s="77">
        <f ca="1">MAX(Assumptions!F72,MIN(Assumptions!G72,NORMINV(RAND(),Assumptions!D72,Assumptions!E72)))</f>
        <v>9.0269338902961155E-2</v>
      </c>
      <c r="F374" s="77">
        <f ca="1">MAX(Assumptions!F73,MIN(Assumptions!G73,NORMINV(RAND(),Assumptions!D73,Assumptions!E73)))</f>
        <v>3.7578721891978778E-2</v>
      </c>
      <c r="G374" s="101">
        <f ca="1">MAX(Assumptions!F74,MIN(Assumptions!G74,NORMINV(RAND(),Assumptions!D74,Assumptions!E74)))</f>
        <v>14.372373721930225</v>
      </c>
      <c r="H374" s="77">
        <f ca="1">MAX(Assumptions!F75,MIN(Assumptions!G75,NORMINV(RAND(),Assumptions!D75,Assumptions!E75)))</f>
        <v>0.65885552935956715</v>
      </c>
      <c r="I374" s="97">
        <f ca="1">'Historical Financials'!F7*(1+C374)</f>
        <v>1130.9104700014157</v>
      </c>
      <c r="J374" s="97">
        <f t="shared" ca="1" si="91"/>
        <v>1232.6122698138231</v>
      </c>
      <c r="K374" s="97">
        <f t="shared" ca="1" si="92"/>
        <v>1343.4600244647866</v>
      </c>
      <c r="L374" s="97">
        <f t="shared" ca="1" si="93"/>
        <v>1464.276221757503</v>
      </c>
      <c r="M374" s="97">
        <f t="shared" ca="1" si="94"/>
        <v>1595.957315111483</v>
      </c>
      <c r="N374" s="54">
        <f>Assumptions!E59</f>
        <v>0.25</v>
      </c>
      <c r="O374" s="77">
        <f t="shared" ca="1" si="95"/>
        <v>0.26582185840673056</v>
      </c>
      <c r="P374" s="77">
        <f t="shared" ca="1" si="96"/>
        <v>0.28164371681346106</v>
      </c>
      <c r="Q374" s="77">
        <f t="shared" ca="1" si="97"/>
        <v>0.29746557522019157</v>
      </c>
      <c r="R374" s="77">
        <f t="shared" ca="1" si="98"/>
        <v>0.31328743362692213</v>
      </c>
      <c r="S374" s="97">
        <f t="shared" ca="1" si="99"/>
        <v>186.27665409276489</v>
      </c>
      <c r="T374" s="97">
        <f t="shared" ca="1" si="100"/>
        <v>215.8774957565056</v>
      </c>
      <c r="U374" s="97">
        <f t="shared" ca="1" si="101"/>
        <v>249.29582783618869</v>
      </c>
      <c r="V374" s="97">
        <f t="shared" ca="1" si="102"/>
        <v>286.97886816603886</v>
      </c>
      <c r="W374" s="97">
        <f t="shared" ca="1" si="103"/>
        <v>329.42339740938513</v>
      </c>
      <c r="X374" s="97">
        <f t="shared" ca="1" si="104"/>
        <v>961.76381236081818</v>
      </c>
      <c r="Y374" s="97">
        <f t="shared" ca="1" si="105"/>
        <v>6486.974855012626</v>
      </c>
      <c r="Z374" s="97">
        <f t="shared" ca="1" si="106"/>
        <v>7186.0915926710577</v>
      </c>
      <c r="AA374" s="97">
        <f ca="1">Assumptions!D40*Y374+(1-Assumptions!D40)*Z374</f>
        <v>6801.5773869589202</v>
      </c>
      <c r="AB374" s="97">
        <f t="shared" ca="1" si="107"/>
        <v>4415.1010682623728</v>
      </c>
      <c r="AC374" s="97">
        <f t="shared" ca="1" si="108"/>
        <v>5376.8648806231913</v>
      </c>
      <c r="AD374" s="97">
        <f ca="1">AC374+Assumptions!D47-Assumptions!D48-Assumptions!D49</f>
        <v>6517.3648806231913</v>
      </c>
      <c r="AE374" s="73">
        <f ca="1">AD374/Assumptions!D46</f>
        <v>140.15838452953099</v>
      </c>
      <c r="AF374" s="77">
        <f ca="1">AE374/Assumptions!D45-1</f>
        <v>0.39046016398344241</v>
      </c>
    </row>
    <row r="375" spans="2:32" x14ac:dyDescent="0.2">
      <c r="B375" s="130">
        <v>364</v>
      </c>
      <c r="C375" s="77">
        <f ca="1">MAX(Assumptions!F70,MIN(Assumptions!G70,NORMINV(RAND(),Assumptions!D70,Assumptions!E70)))</f>
        <v>0.17385191577116629</v>
      </c>
      <c r="D375" s="77">
        <f ca="1">MAX(Assumptions!F71,MIN(Assumptions!G71,NORMINV(RAND(),Assumptions!D71,Assumptions!E71)))</f>
        <v>0.24832526147254783</v>
      </c>
      <c r="E375" s="77">
        <f ca="1">MAX(Assumptions!F72,MIN(Assumptions!G72,NORMINV(RAND(),Assumptions!D72,Assumptions!E72)))</f>
        <v>8.2316712500768732E-2</v>
      </c>
      <c r="F375" s="77">
        <f ca="1">MAX(Assumptions!F73,MIN(Assumptions!G73,NORMINV(RAND(),Assumptions!D73,Assumptions!E73)))</f>
        <v>4.1784129720174104E-2</v>
      </c>
      <c r="G375" s="101">
        <f ca="1">MAX(Assumptions!F74,MIN(Assumptions!G74,NORMINV(RAND(),Assumptions!D74,Assumptions!E74)))</f>
        <v>15.744518371919437</v>
      </c>
      <c r="H375" s="77">
        <f ca="1">MAX(Assumptions!F75,MIN(Assumptions!G75,NORMINV(RAND(),Assumptions!D75,Assumptions!E75)))</f>
        <v>0.68359308908027083</v>
      </c>
      <c r="I375" s="97">
        <f ca="1">'Historical Financials'!F7*(1+C375)</f>
        <v>1217.9887478041619</v>
      </c>
      <c r="J375" s="97">
        <f t="shared" ca="1" si="91"/>
        <v>1429.7384249976392</v>
      </c>
      <c r="K375" s="97">
        <f t="shared" ca="1" si="92"/>
        <v>1678.3011892351285</v>
      </c>
      <c r="L375" s="97">
        <f t="shared" ca="1" si="93"/>
        <v>1970.0770662246821</v>
      </c>
      <c r="M375" s="97">
        <f t="shared" ca="1" si="94"/>
        <v>2312.5787384046816</v>
      </c>
      <c r="N375" s="54">
        <f>Assumptions!E59</f>
        <v>0.25</v>
      </c>
      <c r="O375" s="77">
        <f t="shared" ca="1" si="95"/>
        <v>0.24958131536813696</v>
      </c>
      <c r="P375" s="77">
        <f t="shared" ca="1" si="96"/>
        <v>0.24916263073627393</v>
      </c>
      <c r="Q375" s="77">
        <f t="shared" ca="1" si="97"/>
        <v>0.24874394610441086</v>
      </c>
      <c r="R375" s="77">
        <f t="shared" ca="1" si="98"/>
        <v>0.24832526147254783</v>
      </c>
      <c r="S375" s="97">
        <f t="shared" ca="1" si="99"/>
        <v>208.1521726441145</v>
      </c>
      <c r="T375" s="97">
        <f t="shared" ca="1" si="100"/>
        <v>243.9306213087757</v>
      </c>
      <c r="U375" s="97">
        <f t="shared" ca="1" si="101"/>
        <v>285.85808068803101</v>
      </c>
      <c r="V375" s="97">
        <f t="shared" ca="1" si="102"/>
        <v>334.99120005312966</v>
      </c>
      <c r="W375" s="97">
        <f t="shared" ca="1" si="103"/>
        <v>392.56817897118003</v>
      </c>
      <c r="X375" s="97">
        <f t="shared" ca="1" si="104"/>
        <v>1134.4822108239314</v>
      </c>
      <c r="Y375" s="97">
        <f t="shared" ca="1" si="105"/>
        <v>10089.939269330831</v>
      </c>
      <c r="Z375" s="97">
        <f t="shared" ca="1" si="106"/>
        <v>9041.6316442849857</v>
      </c>
      <c r="AA375" s="97">
        <f ca="1">Assumptions!D40*Y375+(1-Assumptions!D40)*Z375</f>
        <v>9618.2008380602019</v>
      </c>
      <c r="AB375" s="97">
        <f t="shared" ca="1" si="107"/>
        <v>6476.2263339258898</v>
      </c>
      <c r="AC375" s="97">
        <f t="shared" ca="1" si="108"/>
        <v>7610.7085447498212</v>
      </c>
      <c r="AD375" s="97">
        <f ca="1">AC375+Assumptions!D47-Assumptions!D48-Assumptions!D49</f>
        <v>8751.2085447498212</v>
      </c>
      <c r="AE375" s="73">
        <f ca="1">AD375/Assumptions!D46</f>
        <v>188.19803322042625</v>
      </c>
      <c r="AF375" s="77">
        <f ca="1">AE375/Assumptions!D45-1</f>
        <v>0.86704398036137165</v>
      </c>
    </row>
    <row r="376" spans="2:32" x14ac:dyDescent="0.2">
      <c r="B376" s="130">
        <v>365</v>
      </c>
      <c r="C376" s="77">
        <f ca="1">MAX(Assumptions!F70,MIN(Assumptions!G70,NORMINV(RAND(),Assumptions!D70,Assumptions!E70)))</f>
        <v>0.13111832302684792</v>
      </c>
      <c r="D376" s="77">
        <f ca="1">MAX(Assumptions!F71,MIN(Assumptions!G71,NORMINV(RAND(),Assumptions!D71,Assumptions!E71)))</f>
        <v>0.37659663811203764</v>
      </c>
      <c r="E376" s="77">
        <f ca="1">MAX(Assumptions!F72,MIN(Assumptions!G72,NORMINV(RAND(),Assumptions!D72,Assumptions!E72)))</f>
        <v>6.9404872155727299E-2</v>
      </c>
      <c r="F376" s="77">
        <f ca="1">MAX(Assumptions!F73,MIN(Assumptions!G73,NORMINV(RAND(),Assumptions!D73,Assumptions!E73)))</f>
        <v>2.999552534406149E-2</v>
      </c>
      <c r="G376" s="101">
        <f ca="1">MAX(Assumptions!F74,MIN(Assumptions!G74,NORMINV(RAND(),Assumptions!D74,Assumptions!E74)))</f>
        <v>14.126669049587075</v>
      </c>
      <c r="H376" s="77">
        <f ca="1">MAX(Assumptions!F75,MIN(Assumptions!G75,NORMINV(RAND(),Assumptions!D75,Assumptions!E75)))</f>
        <v>0.58225805138304654</v>
      </c>
      <c r="I376" s="97">
        <f ca="1">'Historical Financials'!F7*(1+C376)</f>
        <v>1173.6483719726573</v>
      </c>
      <c r="J376" s="97">
        <f t="shared" ca="1" si="91"/>
        <v>1327.5351783289025</v>
      </c>
      <c r="K376" s="97">
        <f t="shared" ca="1" si="92"/>
        <v>1501.5993646705358</v>
      </c>
      <c r="L376" s="97">
        <f t="shared" ca="1" si="93"/>
        <v>1698.4865552243168</v>
      </c>
      <c r="M376" s="97">
        <f t="shared" ca="1" si="94"/>
        <v>1921.189264028977</v>
      </c>
      <c r="N376" s="54">
        <f>Assumptions!E59</f>
        <v>0.25</v>
      </c>
      <c r="O376" s="77">
        <f t="shared" ca="1" si="95"/>
        <v>0.2816491595280094</v>
      </c>
      <c r="P376" s="77">
        <f t="shared" ca="1" si="96"/>
        <v>0.31329831905601879</v>
      </c>
      <c r="Q376" s="77">
        <f t="shared" ca="1" si="97"/>
        <v>0.34494747858402824</v>
      </c>
      <c r="R376" s="77">
        <f t="shared" ca="1" si="98"/>
        <v>0.37659663811203764</v>
      </c>
      <c r="S376" s="97">
        <f t="shared" ca="1" si="99"/>
        <v>170.84155351842111</v>
      </c>
      <c r="T376" s="97">
        <f t="shared" ca="1" si="100"/>
        <v>217.70580051937836</v>
      </c>
      <c r="U376" s="97">
        <f t="shared" ca="1" si="101"/>
        <v>273.9224599856218</v>
      </c>
      <c r="V376" s="97">
        <f t="shared" ca="1" si="102"/>
        <v>341.13838637433645</v>
      </c>
      <c r="W376" s="97">
        <f t="shared" ca="1" si="103"/>
        <v>421.2715129201373</v>
      </c>
      <c r="X376" s="97">
        <f t="shared" ca="1" si="104"/>
        <v>1136.1241810538688</v>
      </c>
      <c r="Y376" s="97">
        <f t="shared" ca="1" si="105"/>
        <v>11010.275692623778</v>
      </c>
      <c r="Z376" s="97">
        <f t="shared" ca="1" si="106"/>
        <v>10220.834609166392</v>
      </c>
      <c r="AA376" s="97">
        <f ca="1">Assumptions!D40*Y376+(1-Assumptions!D40)*Z376</f>
        <v>10655.027205067954</v>
      </c>
      <c r="AB376" s="97">
        <f t="shared" ca="1" si="107"/>
        <v>7618.0491613332615</v>
      </c>
      <c r="AC376" s="97">
        <f t="shared" ca="1" si="108"/>
        <v>8754.1733423871301</v>
      </c>
      <c r="AD376" s="97">
        <f ca="1">AC376+Assumptions!D47-Assumptions!D48-Assumptions!D49</f>
        <v>9894.6733423871301</v>
      </c>
      <c r="AE376" s="73">
        <f ca="1">AD376/Assumptions!D46</f>
        <v>212.78867402983076</v>
      </c>
      <c r="AF376" s="77">
        <f ca="1">AE376/Assumptions!D45-1</f>
        <v>1.11099875029594</v>
      </c>
    </row>
    <row r="377" spans="2:32" x14ac:dyDescent="0.2">
      <c r="B377" s="130">
        <v>366</v>
      </c>
      <c r="C377" s="77">
        <f ca="1">MAX(Assumptions!F70,MIN(Assumptions!G70,NORMINV(RAND(),Assumptions!D70,Assumptions!E70)))</f>
        <v>0.10709226266061322</v>
      </c>
      <c r="D377" s="77">
        <f ca="1">MAX(Assumptions!F71,MIN(Assumptions!G71,NORMINV(RAND(),Assumptions!D71,Assumptions!E71)))</f>
        <v>0.2875695926538564</v>
      </c>
      <c r="E377" s="77">
        <f ca="1">MAX(Assumptions!F72,MIN(Assumptions!G72,NORMINV(RAND(),Assumptions!D72,Assumptions!E72)))</f>
        <v>9.2065750136996014E-2</v>
      </c>
      <c r="F377" s="77">
        <f ca="1">MAX(Assumptions!F73,MIN(Assumptions!G73,NORMINV(RAND(),Assumptions!D73,Assumptions!E73)))</f>
        <v>2.8370951884434073E-2</v>
      </c>
      <c r="G377" s="101">
        <f ca="1">MAX(Assumptions!F74,MIN(Assumptions!G74,NORMINV(RAND(),Assumptions!D74,Assumptions!E74)))</f>
        <v>15.156225134134848</v>
      </c>
      <c r="H377" s="77">
        <f ca="1">MAX(Assumptions!F75,MIN(Assumptions!G75,NORMINV(RAND(),Assumptions!D75,Assumptions!E75)))</f>
        <v>0.524395406999836</v>
      </c>
      <c r="I377" s="97">
        <f ca="1">'Historical Financials'!F7*(1+C377)</f>
        <v>1148.7189317366522</v>
      </c>
      <c r="J377" s="97">
        <f t="shared" ca="1" si="91"/>
        <v>1271.7378412974128</v>
      </c>
      <c r="K377" s="97">
        <f t="shared" ca="1" si="92"/>
        <v>1407.9311242330766</v>
      </c>
      <c r="L377" s="97">
        <f t="shared" ca="1" si="93"/>
        <v>1558.7096539974978</v>
      </c>
      <c r="M377" s="97">
        <f t="shared" ca="1" si="94"/>
        <v>1725.6353976750313</v>
      </c>
      <c r="N377" s="54">
        <f>Assumptions!E59</f>
        <v>0.25</v>
      </c>
      <c r="O377" s="77">
        <f t="shared" ca="1" si="95"/>
        <v>0.2593923981634641</v>
      </c>
      <c r="P377" s="77">
        <f t="shared" ca="1" si="96"/>
        <v>0.2687847963269282</v>
      </c>
      <c r="Q377" s="77">
        <f t="shared" ca="1" si="97"/>
        <v>0.2781771944903923</v>
      </c>
      <c r="R377" s="77">
        <f t="shared" ca="1" si="98"/>
        <v>0.2875695926538564</v>
      </c>
      <c r="S377" s="97">
        <f t="shared" ca="1" si="99"/>
        <v>150.59573293411464</v>
      </c>
      <c r="T377" s="97">
        <f t="shared" ca="1" si="100"/>
        <v>172.98709984493061</v>
      </c>
      <c r="U377" s="97">
        <f t="shared" ca="1" si="101"/>
        <v>198.44720582685807</v>
      </c>
      <c r="V377" s="97">
        <f t="shared" ca="1" si="102"/>
        <v>227.37652625097519</v>
      </c>
      <c r="W377" s="97">
        <f t="shared" ca="1" si="103"/>
        <v>260.22611750604307</v>
      </c>
      <c r="X377" s="97">
        <f t="shared" ca="1" si="104"/>
        <v>762.71851961423056</v>
      </c>
      <c r="Y377" s="97">
        <f t="shared" ca="1" si="105"/>
        <v>4201.4259799326128</v>
      </c>
      <c r="Z377" s="97">
        <f t="shared" ca="1" si="106"/>
        <v>7521.1292281678052</v>
      </c>
      <c r="AA377" s="97">
        <f ca="1">Assumptions!D40*Y377+(1-Assumptions!D40)*Z377</f>
        <v>5695.2924416384494</v>
      </c>
      <c r="AB377" s="97">
        <f t="shared" ca="1" si="107"/>
        <v>3666.6722794358348</v>
      </c>
      <c r="AC377" s="97">
        <f t="shared" ca="1" si="108"/>
        <v>4429.3907990500657</v>
      </c>
      <c r="AD377" s="97">
        <f ca="1">AC377+Assumptions!D47-Assumptions!D48-Assumptions!D49</f>
        <v>5569.8907990500657</v>
      </c>
      <c r="AE377" s="73">
        <f ca="1">AD377/Assumptions!D46</f>
        <v>119.78259782903368</v>
      </c>
      <c r="AF377" s="77">
        <f ca="1">AE377/Assumptions!D45-1</f>
        <v>0.18831942290708015</v>
      </c>
    </row>
    <row r="378" spans="2:32" x14ac:dyDescent="0.2">
      <c r="B378" s="130">
        <v>367</v>
      </c>
      <c r="C378" s="77">
        <f ca="1">MAX(Assumptions!F70,MIN(Assumptions!G70,NORMINV(RAND(),Assumptions!D70,Assumptions!E70)))</f>
        <v>0.13756848103560337</v>
      </c>
      <c r="D378" s="77">
        <f ca="1">MAX(Assumptions!F71,MIN(Assumptions!G71,NORMINV(RAND(),Assumptions!D71,Assumptions!E71)))</f>
        <v>0.32212203449316235</v>
      </c>
      <c r="E378" s="77">
        <f ca="1">MAX(Assumptions!F72,MIN(Assumptions!G72,NORMINV(RAND(),Assumptions!D72,Assumptions!E72)))</f>
        <v>6.6536775586869157E-2</v>
      </c>
      <c r="F378" s="77">
        <f ca="1">MAX(Assumptions!F73,MIN(Assumptions!G73,NORMINV(RAND(),Assumptions!D73,Assumptions!E73)))</f>
        <v>3.8015943180680141E-2</v>
      </c>
      <c r="G378" s="101">
        <f ca="1">MAX(Assumptions!F74,MIN(Assumptions!G74,NORMINV(RAND(),Assumptions!D74,Assumptions!E74)))</f>
        <v>15.62297905436172</v>
      </c>
      <c r="H378" s="77">
        <f ca="1">MAX(Assumptions!F75,MIN(Assumptions!G75,NORMINV(RAND(),Assumptions!D75,Assumptions!E75)))</f>
        <v>0.56323183803117327</v>
      </c>
      <c r="I378" s="97">
        <f ca="1">'Historical Financials'!F7*(1+C378)</f>
        <v>1180.341055922542</v>
      </c>
      <c r="J378" s="97">
        <f t="shared" ca="1" si="91"/>
        <v>1342.7187820897661</v>
      </c>
      <c r="K378" s="97">
        <f t="shared" ca="1" si="92"/>
        <v>1527.4345653998305</v>
      </c>
      <c r="L378" s="97">
        <f t="shared" ca="1" si="93"/>
        <v>1737.561418443162</v>
      </c>
      <c r="M378" s="97">
        <f t="shared" ca="1" si="94"/>
        <v>1976.5951034844561</v>
      </c>
      <c r="N378" s="54">
        <f>Assumptions!E59</f>
        <v>0.25</v>
      </c>
      <c r="O378" s="77">
        <f t="shared" ca="1" si="95"/>
        <v>0.26803050862329059</v>
      </c>
      <c r="P378" s="77">
        <f t="shared" ca="1" si="96"/>
        <v>0.28606101724658117</v>
      </c>
      <c r="Q378" s="77">
        <f t="shared" ca="1" si="97"/>
        <v>0.30409152586987176</v>
      </c>
      <c r="R378" s="77">
        <f t="shared" ca="1" si="98"/>
        <v>0.32212203449316235</v>
      </c>
      <c r="S378" s="97">
        <f t="shared" ca="1" si="99"/>
        <v>166.20141560772728</v>
      </c>
      <c r="T378" s="97">
        <f t="shared" ca="1" si="100"/>
        <v>202.70127982704486</v>
      </c>
      <c r="U378" s="97">
        <f t="shared" ca="1" si="101"/>
        <v>246.0982295580252</v>
      </c>
      <c r="V378" s="97">
        <f t="shared" ca="1" si="102"/>
        <v>297.59914485058653</v>
      </c>
      <c r="W378" s="97">
        <f t="shared" ca="1" si="103"/>
        <v>358.61243512198769</v>
      </c>
      <c r="X378" s="97">
        <f t="shared" ca="1" si="104"/>
        <v>1026.7487077511264</v>
      </c>
      <c r="Y378" s="97">
        <f t="shared" ca="1" si="105"/>
        <v>13051.702691492739</v>
      </c>
      <c r="Z378" s="97">
        <f t="shared" ca="1" si="106"/>
        <v>9947.2263182579136</v>
      </c>
      <c r="AA378" s="97">
        <f ca="1">Assumptions!D40*Y378+(1-Assumptions!D40)*Z378</f>
        <v>11654.688323537068</v>
      </c>
      <c r="AB378" s="97">
        <f t="shared" ca="1" si="107"/>
        <v>8445.4245900273418</v>
      </c>
      <c r="AC378" s="97">
        <f t="shared" ca="1" si="108"/>
        <v>9472.1732977784686</v>
      </c>
      <c r="AD378" s="97">
        <f ca="1">AC378+Assumptions!D47-Assumptions!D48-Assumptions!D49</f>
        <v>10612.673297778469</v>
      </c>
      <c r="AE378" s="73">
        <f ca="1">AD378/Assumptions!D46</f>
        <v>228.22953328555846</v>
      </c>
      <c r="AF378" s="77">
        <f ca="1">AE378/Assumptions!D45-1</f>
        <v>1.2641818778329212</v>
      </c>
    </row>
    <row r="379" spans="2:32" x14ac:dyDescent="0.2">
      <c r="B379" s="130">
        <v>368</v>
      </c>
      <c r="C379" s="77">
        <f ca="1">MAX(Assumptions!F70,MIN(Assumptions!G70,NORMINV(RAND(),Assumptions!D70,Assumptions!E70)))</f>
        <v>0.14741943881766603</v>
      </c>
      <c r="D379" s="77">
        <f ca="1">MAX(Assumptions!F71,MIN(Assumptions!G71,NORMINV(RAND(),Assumptions!D71,Assumptions!E71)))</f>
        <v>0.39897528215224809</v>
      </c>
      <c r="E379" s="77">
        <f ca="1">MAX(Assumptions!F72,MIN(Assumptions!G72,NORMINV(RAND(),Assumptions!D72,Assumptions!E72)))</f>
        <v>8.0432684865250209E-2</v>
      </c>
      <c r="F379" s="77">
        <f ca="1">MAX(Assumptions!F73,MIN(Assumptions!G73,NORMINV(RAND(),Assumptions!D73,Assumptions!E73)))</f>
        <v>2.5004106206507011E-2</v>
      </c>
      <c r="G379" s="101">
        <f ca="1">MAX(Assumptions!F74,MIN(Assumptions!G74,NORMINV(RAND(),Assumptions!D74,Assumptions!E74)))</f>
        <v>15.154650479477541</v>
      </c>
      <c r="H379" s="77">
        <f ca="1">MAX(Assumptions!F75,MIN(Assumptions!G75,NORMINV(RAND(),Assumptions!D75,Assumptions!E75)))</f>
        <v>0.67812833367410708</v>
      </c>
      <c r="I379" s="97">
        <f ca="1">'Historical Financials'!F7*(1+C379)</f>
        <v>1190.5624097172101</v>
      </c>
      <c r="J379" s="97">
        <f t="shared" ca="1" si="91"/>
        <v>1366.0744520351293</v>
      </c>
      <c r="K379" s="97">
        <f t="shared" ca="1" si="92"/>
        <v>1567.4603811372986</v>
      </c>
      <c r="L379" s="97">
        <f t="shared" ca="1" si="93"/>
        <v>1798.5345108934839</v>
      </c>
      <c r="M379" s="97">
        <f t="shared" ca="1" si="94"/>
        <v>2063.6734591836066</v>
      </c>
      <c r="N379" s="54">
        <f>Assumptions!E59</f>
        <v>0.25</v>
      </c>
      <c r="O379" s="77">
        <f t="shared" ca="1" si="95"/>
        <v>0.28724382053806202</v>
      </c>
      <c r="P379" s="77">
        <f t="shared" ca="1" si="96"/>
        <v>0.32448764107612404</v>
      </c>
      <c r="Q379" s="77">
        <f t="shared" ca="1" si="97"/>
        <v>0.36173146161418607</v>
      </c>
      <c r="R379" s="77">
        <f t="shared" ca="1" si="98"/>
        <v>0.39897528215224809</v>
      </c>
      <c r="S379" s="97">
        <f t="shared" ca="1" si="99"/>
        <v>201.83852575914031</v>
      </c>
      <c r="T379" s="97">
        <f t="shared" ca="1" si="100"/>
        <v>266.09514721254311</v>
      </c>
      <c r="U379" s="97">
        <f t="shared" ca="1" si="101"/>
        <v>344.91066488323668</v>
      </c>
      <c r="V379" s="97">
        <f t="shared" ca="1" si="102"/>
        <v>441.1811509478805</v>
      </c>
      <c r="W379" s="97">
        <f t="shared" ca="1" si="103"/>
        <v>558.34015117309366</v>
      </c>
      <c r="X379" s="97">
        <f t="shared" ca="1" si="104"/>
        <v>1391.234884960897</v>
      </c>
      <c r="Y379" s="97">
        <f t="shared" ca="1" si="105"/>
        <v>10325.015749291799</v>
      </c>
      <c r="Z379" s="97">
        <f t="shared" ca="1" si="106"/>
        <v>12477.652708953561</v>
      </c>
      <c r="AA379" s="97">
        <f ca="1">Assumptions!D40*Y379+(1-Assumptions!D40)*Z379</f>
        <v>11293.702381139592</v>
      </c>
      <c r="AB379" s="97">
        <f t="shared" ca="1" si="107"/>
        <v>7670.9255823857466</v>
      </c>
      <c r="AC379" s="97">
        <f t="shared" ca="1" si="108"/>
        <v>9062.1604673466427</v>
      </c>
      <c r="AD379" s="97">
        <f ca="1">AC379+Assumptions!D47-Assumptions!D48-Assumptions!D49</f>
        <v>10202.660467346643</v>
      </c>
      <c r="AE379" s="73">
        <f ca="1">AD379/Assumptions!D46</f>
        <v>219.41205306121813</v>
      </c>
      <c r="AF379" s="77">
        <f ca="1">AE379/Assumptions!D45-1</f>
        <v>1.1767068756073229</v>
      </c>
    </row>
    <row r="380" spans="2:32" x14ac:dyDescent="0.2">
      <c r="B380" s="130">
        <v>369</v>
      </c>
      <c r="C380" s="77">
        <f ca="1">MAX(Assumptions!F70,MIN(Assumptions!G70,NORMINV(RAND(),Assumptions!D70,Assumptions!E70)))</f>
        <v>0.15666079377956899</v>
      </c>
      <c r="D380" s="77">
        <f ca="1">MAX(Assumptions!F71,MIN(Assumptions!G71,NORMINV(RAND(),Assumptions!D71,Assumptions!E71)))</f>
        <v>0.25468062801023239</v>
      </c>
      <c r="E380" s="77">
        <f ca="1">MAX(Assumptions!F72,MIN(Assumptions!G72,NORMINV(RAND(),Assumptions!D72,Assumptions!E72)))</f>
        <v>8.8621896979565684E-2</v>
      </c>
      <c r="F380" s="77">
        <f ca="1">MAX(Assumptions!F73,MIN(Assumptions!G73,NORMINV(RAND(),Assumptions!D73,Assumptions!E73)))</f>
        <v>3.5564358326584791E-2</v>
      </c>
      <c r="G380" s="101">
        <f ca="1">MAX(Assumptions!F74,MIN(Assumptions!G74,NORMINV(RAND(),Assumptions!D74,Assumptions!E74)))</f>
        <v>16.029022097988978</v>
      </c>
      <c r="H380" s="77">
        <f ca="1">MAX(Assumptions!F75,MIN(Assumptions!G75,NORMINV(RAND(),Assumptions!D75,Assumptions!E75)))</f>
        <v>0.47598286375084531</v>
      </c>
      <c r="I380" s="97">
        <f ca="1">'Historical Financials'!F7*(1+C380)</f>
        <v>1200.1512396256808</v>
      </c>
      <c r="J380" s="97">
        <f t="shared" ca="1" si="91"/>
        <v>1388.1678854809736</v>
      </c>
      <c r="K380" s="97">
        <f t="shared" ca="1" si="92"/>
        <v>1605.6393683197286</v>
      </c>
      <c r="L380" s="97">
        <f t="shared" ca="1" si="93"/>
        <v>1857.1801062844231</v>
      </c>
      <c r="M380" s="97">
        <f t="shared" ca="1" si="94"/>
        <v>2148.1274159265649</v>
      </c>
      <c r="N380" s="54">
        <f>Assumptions!E59</f>
        <v>0.25</v>
      </c>
      <c r="O380" s="77">
        <f t="shared" ca="1" si="95"/>
        <v>0.25117015700255807</v>
      </c>
      <c r="P380" s="77">
        <f t="shared" ca="1" si="96"/>
        <v>0.2523403140051162</v>
      </c>
      <c r="Q380" s="77">
        <f t="shared" ca="1" si="97"/>
        <v>0.25351047100767432</v>
      </c>
      <c r="R380" s="77">
        <f t="shared" ca="1" si="98"/>
        <v>0.25468062801023239</v>
      </c>
      <c r="S380" s="97">
        <f t="shared" ca="1" si="99"/>
        <v>142.81285599278962</v>
      </c>
      <c r="T380" s="97">
        <f t="shared" ca="1" si="100"/>
        <v>165.95920573989815</v>
      </c>
      <c r="U380" s="97">
        <f t="shared" ca="1" si="101"/>
        <v>192.85280712129409</v>
      </c>
      <c r="V380" s="97">
        <f t="shared" ca="1" si="102"/>
        <v>224.09968326500641</v>
      </c>
      <c r="W380" s="97">
        <f t="shared" ca="1" si="103"/>
        <v>260.40377011353382</v>
      </c>
      <c r="X380" s="97">
        <f t="shared" ca="1" si="104"/>
        <v>750.5911091722362</v>
      </c>
      <c r="Y380" s="97">
        <f t="shared" ca="1" si="105"/>
        <v>5082.4985468543737</v>
      </c>
      <c r="Z380" s="97">
        <f t="shared" ca="1" si="106"/>
        <v>8769.2606255976007</v>
      </c>
      <c r="AA380" s="97">
        <f ca="1">Assumptions!D40*Y380+(1-Assumptions!D40)*Z380</f>
        <v>6741.5414822888251</v>
      </c>
      <c r="AB380" s="97">
        <f t="shared" ca="1" si="107"/>
        <v>4409.3429932147792</v>
      </c>
      <c r="AC380" s="97">
        <f t="shared" ca="1" si="108"/>
        <v>5159.9341023870156</v>
      </c>
      <c r="AD380" s="97">
        <f ca="1">AC380+Assumptions!D47-Assumptions!D48-Assumptions!D49</f>
        <v>6300.4341023870156</v>
      </c>
      <c r="AE380" s="73">
        <f ca="1">AD380/Assumptions!D46</f>
        <v>135.49320650294658</v>
      </c>
      <c r="AF380" s="77">
        <f ca="1">AE380/Assumptions!D45-1</f>
        <v>0.34417863594193032</v>
      </c>
    </row>
    <row r="381" spans="2:32" x14ac:dyDescent="0.2">
      <c r="B381" s="130">
        <v>370</v>
      </c>
      <c r="C381" s="77">
        <f ca="1">MAX(Assumptions!F70,MIN(Assumptions!G70,NORMINV(RAND(),Assumptions!D70,Assumptions!E70)))</f>
        <v>8.1542974482282177E-2</v>
      </c>
      <c r="D381" s="77">
        <f ca="1">MAX(Assumptions!F71,MIN(Assumptions!G71,NORMINV(RAND(),Assumptions!D71,Assumptions!E71)))</f>
        <v>0.28128540892210491</v>
      </c>
      <c r="E381" s="77">
        <f ca="1">MAX(Assumptions!F72,MIN(Assumptions!G72,NORMINV(RAND(),Assumptions!D72,Assumptions!E72)))</f>
        <v>9.1062236864752927E-2</v>
      </c>
      <c r="F381" s="77">
        <f ca="1">MAX(Assumptions!F73,MIN(Assumptions!G73,NORMINV(RAND(),Assumptions!D73,Assumptions!E73)))</f>
        <v>3.14422709540568E-2</v>
      </c>
      <c r="G381" s="101">
        <f ca="1">MAX(Assumptions!F74,MIN(Assumptions!G74,NORMINV(RAND(),Assumptions!D74,Assumptions!E74)))</f>
        <v>10.587731969085331</v>
      </c>
      <c r="H381" s="77">
        <f ca="1">MAX(Assumptions!F75,MIN(Assumptions!G75,NORMINV(RAND(),Assumptions!D75,Assumptions!E75)))</f>
        <v>0.56912701367457408</v>
      </c>
      <c r="I381" s="97">
        <f ca="1">'Historical Financials'!F7*(1+C381)</f>
        <v>1122.2089903228159</v>
      </c>
      <c r="J381" s="97">
        <f t="shared" ca="1" si="91"/>
        <v>1213.7172493844969</v>
      </c>
      <c r="K381" s="97">
        <f t="shared" ca="1" si="92"/>
        <v>1312.6873640797626</v>
      </c>
      <c r="L381" s="97">
        <f t="shared" ca="1" si="93"/>
        <v>1419.727796312133</v>
      </c>
      <c r="M381" s="97">
        <f t="shared" ca="1" si="94"/>
        <v>1535.4966237786</v>
      </c>
      <c r="N381" s="54">
        <f>Assumptions!E59</f>
        <v>0.25</v>
      </c>
      <c r="O381" s="77">
        <f t="shared" ca="1" si="95"/>
        <v>0.25782135223052621</v>
      </c>
      <c r="P381" s="77">
        <f t="shared" ca="1" si="96"/>
        <v>0.26564270446105243</v>
      </c>
      <c r="Q381" s="77">
        <f t="shared" ca="1" si="97"/>
        <v>0.27346405669157869</v>
      </c>
      <c r="R381" s="77">
        <f t="shared" ca="1" si="98"/>
        <v>0.28128540892210491</v>
      </c>
      <c r="S381" s="97">
        <f t="shared" ca="1" si="99"/>
        <v>159.6698628452958</v>
      </c>
      <c r="T381" s="97">
        <f t="shared" ca="1" si="100"/>
        <v>178.09248998210964</v>
      </c>
      <c r="U381" s="97">
        <f t="shared" ca="1" si="101"/>
        <v>198.45790284464789</v>
      </c>
      <c r="V381" s="97">
        <f t="shared" ca="1" si="102"/>
        <v>220.9604457099359</v>
      </c>
      <c r="W381" s="97">
        <f t="shared" ca="1" si="103"/>
        <v>245.81323959486437</v>
      </c>
      <c r="X381" s="97">
        <f t="shared" ca="1" si="104"/>
        <v>763.65820355010396</v>
      </c>
      <c r="Y381" s="97">
        <f t="shared" ca="1" si="105"/>
        <v>4252.6385616871648</v>
      </c>
      <c r="Z381" s="97">
        <f t="shared" ca="1" si="106"/>
        <v>4572.9769150812845</v>
      </c>
      <c r="AA381" s="97">
        <f ca="1">Assumptions!D40*Y381+(1-Assumptions!D40)*Z381</f>
        <v>4396.7908207145192</v>
      </c>
      <c r="AB381" s="97">
        <f t="shared" ca="1" si="107"/>
        <v>2843.7288355255796</v>
      </c>
      <c r="AC381" s="97">
        <f t="shared" ca="1" si="108"/>
        <v>3607.3870390756838</v>
      </c>
      <c r="AD381" s="97">
        <f ca="1">AC381+Assumptions!D47-Assumptions!D48-Assumptions!D49</f>
        <v>4747.8870390756838</v>
      </c>
      <c r="AE381" s="73">
        <f ca="1">AD381/Assumptions!D46</f>
        <v>102.10509761453083</v>
      </c>
      <c r="AF381" s="77">
        <f ca="1">AE381/Assumptions!D45-1</f>
        <v>1.2947396969551939E-2</v>
      </c>
    </row>
    <row r="382" spans="2:32" x14ac:dyDescent="0.2">
      <c r="B382" s="130">
        <v>371</v>
      </c>
      <c r="C382" s="77">
        <f ca="1">MAX(Assumptions!F70,MIN(Assumptions!G70,NORMINV(RAND(),Assumptions!D70,Assumptions!E70)))</f>
        <v>0.15686742713633606</v>
      </c>
      <c r="D382" s="77">
        <f ca="1">MAX(Assumptions!F71,MIN(Assumptions!G71,NORMINV(RAND(),Assumptions!D71,Assumptions!E71)))</f>
        <v>0.32553926840446146</v>
      </c>
      <c r="E382" s="77">
        <f ca="1">MAX(Assumptions!F72,MIN(Assumptions!G72,NORMINV(RAND(),Assumptions!D72,Assumptions!E72)))</f>
        <v>8.060441563583029E-2</v>
      </c>
      <c r="F382" s="77">
        <f ca="1">MAX(Assumptions!F73,MIN(Assumptions!G73,NORMINV(RAND(),Assumptions!D73,Assumptions!E73)))</f>
        <v>2.9673456742991024E-2</v>
      </c>
      <c r="G382" s="101">
        <f ca="1">MAX(Assumptions!F74,MIN(Assumptions!G74,NORMINV(RAND(),Assumptions!D74,Assumptions!E74)))</f>
        <v>17.289881895237137</v>
      </c>
      <c r="H382" s="77">
        <f ca="1">MAX(Assumptions!F75,MIN(Assumptions!G75,NORMINV(RAND(),Assumptions!D75,Assumptions!E75)))</f>
        <v>0.61596442255496642</v>
      </c>
      <c r="I382" s="97">
        <f ca="1">'Historical Financials'!F7*(1+C382)</f>
        <v>1200.3656423966622</v>
      </c>
      <c r="J382" s="97">
        <f t="shared" ca="1" si="91"/>
        <v>1388.6639123422819</v>
      </c>
      <c r="K382" s="97">
        <f t="shared" ca="1" si="92"/>
        <v>1606.5000474284943</v>
      </c>
      <c r="L382" s="97">
        <f t="shared" ca="1" si="93"/>
        <v>1858.5075765630042</v>
      </c>
      <c r="M382" s="97">
        <f t="shared" ca="1" si="94"/>
        <v>2150.0468784118302</v>
      </c>
      <c r="N382" s="54">
        <f>Assumptions!E59</f>
        <v>0.25</v>
      </c>
      <c r="O382" s="77">
        <f t="shared" ca="1" si="95"/>
        <v>0.26888481710111534</v>
      </c>
      <c r="P382" s="77">
        <f t="shared" ca="1" si="96"/>
        <v>0.28776963420223073</v>
      </c>
      <c r="Q382" s="77">
        <f t="shared" ca="1" si="97"/>
        <v>0.30665445130334612</v>
      </c>
      <c r="R382" s="77">
        <f t="shared" ca="1" si="98"/>
        <v>0.32553926840446146</v>
      </c>
      <c r="S382" s="97">
        <f t="shared" ca="1" si="99"/>
        <v>184.84563244342033</v>
      </c>
      <c r="T382" s="97">
        <f t="shared" ca="1" si="100"/>
        <v>229.99535123936059</v>
      </c>
      <c r="U382" s="97">
        <f t="shared" ca="1" si="101"/>
        <v>284.76154197098941</v>
      </c>
      <c r="V382" s="97">
        <f t="shared" ca="1" si="102"/>
        <v>351.05021033457393</v>
      </c>
      <c r="W382" s="97">
        <f t="shared" ca="1" si="103"/>
        <v>431.12870617331669</v>
      </c>
      <c r="X382" s="97">
        <f t="shared" ca="1" si="104"/>
        <v>1143.7496898740858</v>
      </c>
      <c r="Y382" s="97">
        <f t="shared" ca="1" si="105"/>
        <v>8716.1481903500207</v>
      </c>
      <c r="Z382" s="97">
        <f t="shared" ca="1" si="106"/>
        <v>12101.615188201647</v>
      </c>
      <c r="AA382" s="97">
        <f ca="1">Assumptions!D40*Y382+(1-Assumptions!D40)*Z382</f>
        <v>10239.608339383252</v>
      </c>
      <c r="AB382" s="97">
        <f t="shared" ca="1" si="107"/>
        <v>6949.437543213151</v>
      </c>
      <c r="AC382" s="97">
        <f t="shared" ca="1" si="108"/>
        <v>8093.1872330872366</v>
      </c>
      <c r="AD382" s="97">
        <f ca="1">AC382+Assumptions!D47-Assumptions!D48-Assumptions!D49</f>
        <v>9233.6872330872357</v>
      </c>
      <c r="AE382" s="73">
        <f ca="1">AD382/Assumptions!D46</f>
        <v>198.57391899112335</v>
      </c>
      <c r="AF382" s="77">
        <f ca="1">AE382/Assumptions!D45-1</f>
        <v>0.96997935507066813</v>
      </c>
    </row>
    <row r="383" spans="2:32" x14ac:dyDescent="0.2">
      <c r="B383" s="130">
        <v>372</v>
      </c>
      <c r="C383" s="77">
        <f ca="1">MAX(Assumptions!F70,MIN(Assumptions!G70,NORMINV(RAND(),Assumptions!D70,Assumptions!E70)))</f>
        <v>8.1686254193350211E-2</v>
      </c>
      <c r="D383" s="77">
        <f ca="1">MAX(Assumptions!F71,MIN(Assumptions!G71,NORMINV(RAND(),Assumptions!D71,Assumptions!E71)))</f>
        <v>0.32071859524573526</v>
      </c>
      <c r="E383" s="77">
        <f ca="1">MAX(Assumptions!F72,MIN(Assumptions!G72,NORMINV(RAND(),Assumptions!D72,Assumptions!E72)))</f>
        <v>7.7695794419681496E-2</v>
      </c>
      <c r="F383" s="77">
        <f ca="1">MAX(Assumptions!F73,MIN(Assumptions!G73,NORMINV(RAND(),Assumptions!D73,Assumptions!E73)))</f>
        <v>2.8731957168222483E-2</v>
      </c>
      <c r="G383" s="101">
        <f ca="1">MAX(Assumptions!F74,MIN(Assumptions!G74,NORMINV(RAND(),Assumptions!D74,Assumptions!E74)))</f>
        <v>14.811869949250223</v>
      </c>
      <c r="H383" s="77">
        <f ca="1">MAX(Assumptions!F75,MIN(Assumptions!G75,NORMINV(RAND(),Assumptions!D75,Assumptions!E75)))</f>
        <v>0.67429993795645593</v>
      </c>
      <c r="I383" s="97">
        <f ca="1">'Historical Financials'!F7*(1+C383)</f>
        <v>1122.3576573510202</v>
      </c>
      <c r="J383" s="97">
        <f t="shared" ca="1" si="91"/>
        <v>1214.0388502452488</v>
      </c>
      <c r="K383" s="97">
        <f t="shared" ca="1" si="92"/>
        <v>1313.2091363669849</v>
      </c>
      <c r="L383" s="97">
        <f t="shared" ca="1" si="93"/>
        <v>1420.4802716892884</v>
      </c>
      <c r="M383" s="97">
        <f t="shared" ca="1" si="94"/>
        <v>1536.5139842391388</v>
      </c>
      <c r="N383" s="54">
        <f>Assumptions!E59</f>
        <v>0.25</v>
      </c>
      <c r="O383" s="77">
        <f t="shared" ca="1" si="95"/>
        <v>0.2676796488114338</v>
      </c>
      <c r="P383" s="77">
        <f t="shared" ca="1" si="96"/>
        <v>0.2853592976228676</v>
      </c>
      <c r="Q383" s="77">
        <f t="shared" ca="1" si="97"/>
        <v>0.30303894643430146</v>
      </c>
      <c r="R383" s="77">
        <f t="shared" ca="1" si="98"/>
        <v>0.32071859524573526</v>
      </c>
      <c r="S383" s="97">
        <f t="shared" ca="1" si="99"/>
        <v>189.20142467918654</v>
      </c>
      <c r="T383" s="97">
        <f t="shared" ca="1" si="100"/>
        <v>219.12960621937125</v>
      </c>
      <c r="U383" s="97">
        <f t="shared" ca="1" si="101"/>
        <v>252.68475607456381</v>
      </c>
      <c r="V383" s="97">
        <f t="shared" ca="1" si="102"/>
        <v>290.25972105152596</v>
      </c>
      <c r="W383" s="97">
        <f t="shared" ca="1" si="103"/>
        <v>332.28732685643593</v>
      </c>
      <c r="X383" s="97">
        <f t="shared" ca="1" si="104"/>
        <v>1009.8695133906473</v>
      </c>
      <c r="Y383" s="97">
        <f t="shared" ca="1" si="105"/>
        <v>6981.3685219091412</v>
      </c>
      <c r="Z383" s="97">
        <f t="shared" ca="1" si="106"/>
        <v>7299.120753440382</v>
      </c>
      <c r="AA383" s="97">
        <f ca="1">Assumptions!D40*Y383+(1-Assumptions!D40)*Z383</f>
        <v>7124.3570260981996</v>
      </c>
      <c r="AB383" s="97">
        <f t="shared" ca="1" si="107"/>
        <v>4900.7746717617511</v>
      </c>
      <c r="AC383" s="97">
        <f t="shared" ca="1" si="108"/>
        <v>5910.6441851523987</v>
      </c>
      <c r="AD383" s="97">
        <f ca="1">AC383+Assumptions!D47-Assumptions!D48-Assumptions!D49</f>
        <v>7051.1441851523987</v>
      </c>
      <c r="AE383" s="73">
        <f ca="1">AD383/Assumptions!D46</f>
        <v>151.63750935811609</v>
      </c>
      <c r="AF383" s="77">
        <f ca="1">AE383/Assumptions!D45-1</f>
        <v>0.50434037061623105</v>
      </c>
    </row>
    <row r="384" spans="2:32" x14ac:dyDescent="0.2">
      <c r="B384" s="130">
        <v>373</v>
      </c>
      <c r="C384" s="77">
        <f ca="1">MAX(Assumptions!F70,MIN(Assumptions!G70,NORMINV(RAND(),Assumptions!D70,Assumptions!E70)))</f>
        <v>0.16856770526301004</v>
      </c>
      <c r="D384" s="77">
        <f ca="1">MAX(Assumptions!F71,MIN(Assumptions!G71,NORMINV(RAND(),Assumptions!D71,Assumptions!E71)))</f>
        <v>0.29176883619589378</v>
      </c>
      <c r="E384" s="77">
        <f ca="1">MAX(Assumptions!F72,MIN(Assumptions!G72,NORMINV(RAND(),Assumptions!D72,Assumptions!E72)))</f>
        <v>7.8508894353561412E-2</v>
      </c>
      <c r="F384" s="77">
        <f ca="1">MAX(Assumptions!F73,MIN(Assumptions!G73,NORMINV(RAND(),Assumptions!D73,Assumptions!E73)))</f>
        <v>4.2006704523326131E-2</v>
      </c>
      <c r="G384" s="101">
        <f ca="1">MAX(Assumptions!F74,MIN(Assumptions!G74,NORMINV(RAND(),Assumptions!D74,Assumptions!E74)))</f>
        <v>18.55496128193721</v>
      </c>
      <c r="H384" s="77">
        <f ca="1">MAX(Assumptions!F75,MIN(Assumptions!G75,NORMINV(RAND(),Assumptions!D75,Assumptions!E75)))</f>
        <v>0.57784323435332963</v>
      </c>
      <c r="I384" s="97">
        <f ca="1">'Historical Financials'!F7*(1+C384)</f>
        <v>1212.5058509808991</v>
      </c>
      <c r="J384" s="97">
        <f t="shared" ca="1" si="91"/>
        <v>1416.8951798987225</v>
      </c>
      <c r="K384" s="97">
        <f t="shared" ca="1" si="92"/>
        <v>1655.7379489724701</v>
      </c>
      <c r="L384" s="97">
        <f t="shared" ca="1" si="93"/>
        <v>1934.8418955476423</v>
      </c>
      <c r="M384" s="97">
        <f t="shared" ca="1" si="94"/>
        <v>2260.9937539268412</v>
      </c>
      <c r="N384" s="54">
        <f>Assumptions!E59</f>
        <v>0.25</v>
      </c>
      <c r="O384" s="77">
        <f t="shared" ca="1" si="95"/>
        <v>0.26044220904897342</v>
      </c>
      <c r="P384" s="77">
        <f t="shared" ca="1" si="96"/>
        <v>0.27088441809794689</v>
      </c>
      <c r="Q384" s="77">
        <f t="shared" ca="1" si="97"/>
        <v>0.28132662714692036</v>
      </c>
      <c r="R384" s="77">
        <f t="shared" ca="1" si="98"/>
        <v>0.29176883619589378</v>
      </c>
      <c r="S384" s="97">
        <f t="shared" ca="1" si="99"/>
        <v>175.15957565078477</v>
      </c>
      <c r="T384" s="97">
        <f t="shared" ca="1" si="100"/>
        <v>213.23531200117199</v>
      </c>
      <c r="U384" s="97">
        <f t="shared" ca="1" si="101"/>
        <v>259.17055553355306</v>
      </c>
      <c r="V384" s="97">
        <f t="shared" ca="1" si="102"/>
        <v>314.53309966667831</v>
      </c>
      <c r="W384" s="97">
        <f t="shared" ca="1" si="103"/>
        <v>381.19596804052242</v>
      </c>
      <c r="X384" s="97">
        <f t="shared" ca="1" si="104"/>
        <v>1046.0286313462113</v>
      </c>
      <c r="Y384" s="97">
        <f t="shared" ca="1" si="105"/>
        <v>10881.7787722552</v>
      </c>
      <c r="Z384" s="97">
        <f t="shared" ca="1" si="106"/>
        <v>12240.476321814205</v>
      </c>
      <c r="AA384" s="97">
        <f ca="1">Assumptions!D40*Y384+(1-Assumptions!D40)*Z384</f>
        <v>11493.192669556753</v>
      </c>
      <c r="AB384" s="97">
        <f t="shared" ca="1" si="107"/>
        <v>7876.2960537653735</v>
      </c>
      <c r="AC384" s="97">
        <f t="shared" ca="1" si="108"/>
        <v>8922.3246851115855</v>
      </c>
      <c r="AD384" s="97">
        <f ca="1">AC384+Assumptions!D47-Assumptions!D48-Assumptions!D49</f>
        <v>10062.824685111585</v>
      </c>
      <c r="AE384" s="73">
        <f ca="1">AD384/Assumptions!D46</f>
        <v>216.40483193788356</v>
      </c>
      <c r="AF384" s="77">
        <f ca="1">AE384/Assumptions!D45-1</f>
        <v>1.146873332717099</v>
      </c>
    </row>
    <row r="385" spans="2:32" x14ac:dyDescent="0.2">
      <c r="B385" s="130">
        <v>374</v>
      </c>
      <c r="C385" s="77">
        <f ca="1">MAX(Assumptions!F70,MIN(Assumptions!G70,NORMINV(RAND(),Assumptions!D70,Assumptions!E70)))</f>
        <v>0.11506222268046201</v>
      </c>
      <c r="D385" s="77">
        <f ca="1">MAX(Assumptions!F71,MIN(Assumptions!G71,NORMINV(RAND(),Assumptions!D71,Assumptions!E71)))</f>
        <v>0.32457439406685401</v>
      </c>
      <c r="E385" s="77">
        <f ca="1">MAX(Assumptions!F72,MIN(Assumptions!G72,NORMINV(RAND(),Assumptions!D72,Assumptions!E72)))</f>
        <v>9.8021386805109828E-2</v>
      </c>
      <c r="F385" s="77">
        <f ca="1">MAX(Assumptions!F73,MIN(Assumptions!G73,NORMINV(RAND(),Assumptions!D73,Assumptions!E73)))</f>
        <v>3.5553707464633655E-2</v>
      </c>
      <c r="G385" s="101">
        <f ca="1">MAX(Assumptions!F74,MIN(Assumptions!G74,NORMINV(RAND(),Assumptions!D74,Assumptions!E74)))</f>
        <v>12.376005166221002</v>
      </c>
      <c r="H385" s="77">
        <f ca="1">MAX(Assumptions!F75,MIN(Assumptions!G75,NORMINV(RAND(),Assumptions!D75,Assumptions!E75)))</f>
        <v>0.53651069108053273</v>
      </c>
      <c r="I385" s="97">
        <f ca="1">'Historical Financials'!F7*(1+C385)</f>
        <v>1156.9885622532474</v>
      </c>
      <c r="J385" s="97">
        <f t="shared" ca="1" si="91"/>
        <v>1290.1142378419781</v>
      </c>
      <c r="K385" s="97">
        <f t="shared" ca="1" si="92"/>
        <v>1438.5576495597863</v>
      </c>
      <c r="L385" s="97">
        <f t="shared" ca="1" si="93"/>
        <v>1604.0812901721165</v>
      </c>
      <c r="M385" s="97">
        <f t="shared" ca="1" si="94"/>
        <v>1788.6504487794634</v>
      </c>
      <c r="N385" s="54">
        <f>Assumptions!E59</f>
        <v>0.25</v>
      </c>
      <c r="O385" s="77">
        <f t="shared" ca="1" si="95"/>
        <v>0.26864359851671349</v>
      </c>
      <c r="P385" s="77">
        <f t="shared" ca="1" si="96"/>
        <v>0.28728719703342698</v>
      </c>
      <c r="Q385" s="77">
        <f t="shared" ca="1" si="97"/>
        <v>0.30593079555014052</v>
      </c>
      <c r="R385" s="77">
        <f t="shared" ca="1" si="98"/>
        <v>0.32457439406685401</v>
      </c>
      <c r="S385" s="97">
        <f t="shared" ca="1" si="99"/>
        <v>155.18418327669045</v>
      </c>
      <c r="T385" s="97">
        <f t="shared" ca="1" si="100"/>
        <v>185.94437499473662</v>
      </c>
      <c r="U385" s="97">
        <f t="shared" ca="1" si="101"/>
        <v>221.72870647199375</v>
      </c>
      <c r="V385" s="97">
        <f t="shared" ca="1" si="102"/>
        <v>263.28611121363832</v>
      </c>
      <c r="W385" s="97">
        <f t="shared" ca="1" si="103"/>
        <v>311.4713544630186</v>
      </c>
      <c r="X385" s="97">
        <f t="shared" ca="1" si="104"/>
        <v>839.32401838815758</v>
      </c>
      <c r="Y385" s="97">
        <f t="shared" ca="1" si="105"/>
        <v>5163.3952035451312</v>
      </c>
      <c r="Z385" s="97">
        <f t="shared" ca="1" si="106"/>
        <v>7184.891477559675</v>
      </c>
      <c r="AA385" s="97">
        <f ca="1">Assumptions!D40*Y385+(1-Assumptions!D40)*Z385</f>
        <v>6073.0685268516754</v>
      </c>
      <c r="AB385" s="97">
        <f t="shared" ca="1" si="107"/>
        <v>3804.9958338394276</v>
      </c>
      <c r="AC385" s="97">
        <f t="shared" ca="1" si="108"/>
        <v>4644.3198522275852</v>
      </c>
      <c r="AD385" s="97">
        <f ca="1">AC385+Assumptions!D47-Assumptions!D48-Assumptions!D49</f>
        <v>5784.8198522275852</v>
      </c>
      <c r="AE385" s="73">
        <f ca="1">AD385/Assumptions!D46</f>
        <v>124.40472800489431</v>
      </c>
      <c r="AF385" s="77">
        <f ca="1">AE385/Assumptions!D45-1</f>
        <v>0.23417388893744362</v>
      </c>
    </row>
    <row r="386" spans="2:32" x14ac:dyDescent="0.2">
      <c r="B386" s="130">
        <v>375</v>
      </c>
      <c r="C386" s="77">
        <f ca="1">MAX(Assumptions!F70,MIN(Assumptions!G70,NORMINV(RAND(),Assumptions!D70,Assumptions!E70)))</f>
        <v>0.12923758887191841</v>
      </c>
      <c r="D386" s="77">
        <f ca="1">MAX(Assumptions!F71,MIN(Assumptions!G71,NORMINV(RAND(),Assumptions!D71,Assumptions!E71)))</f>
        <v>0.2804970881250799</v>
      </c>
      <c r="E386" s="77">
        <f ca="1">MAX(Assumptions!F72,MIN(Assumptions!G72,NORMINV(RAND(),Assumptions!D72,Assumptions!E72)))</f>
        <v>8.2397814885022971E-2</v>
      </c>
      <c r="F386" s="77">
        <f ca="1">MAX(Assumptions!F73,MIN(Assumptions!G73,NORMINV(RAND(),Assumptions!D73,Assumptions!E73)))</f>
        <v>3.3261151591660279E-2</v>
      </c>
      <c r="G386" s="101">
        <f ca="1">MAX(Assumptions!F74,MIN(Assumptions!G74,NORMINV(RAND(),Assumptions!D74,Assumptions!E74)))</f>
        <v>13.391603904041537</v>
      </c>
      <c r="H386" s="77">
        <f ca="1">MAX(Assumptions!F75,MIN(Assumptions!G75,NORMINV(RAND(),Assumptions!D75,Assumptions!E75)))</f>
        <v>0.58656102680346678</v>
      </c>
      <c r="I386" s="97">
        <f ca="1">'Historical Financials'!F7*(1+C386)</f>
        <v>1171.6969222135024</v>
      </c>
      <c r="J386" s="97">
        <f t="shared" ca="1" si="91"/>
        <v>1323.1242073290232</v>
      </c>
      <c r="K386" s="97">
        <f t="shared" ca="1" si="92"/>
        <v>1494.1215896622944</v>
      </c>
      <c r="L386" s="97">
        <f t="shared" ca="1" si="93"/>
        <v>1687.2182613917271</v>
      </c>
      <c r="M386" s="97">
        <f t="shared" ca="1" si="94"/>
        <v>1905.2702813946639</v>
      </c>
      <c r="N386" s="54">
        <f>Assumptions!E59</f>
        <v>0.25</v>
      </c>
      <c r="O386" s="77">
        <f t="shared" ca="1" si="95"/>
        <v>0.25762427203126997</v>
      </c>
      <c r="P386" s="77">
        <f t="shared" ca="1" si="96"/>
        <v>0.26524854406253995</v>
      </c>
      <c r="Q386" s="77">
        <f t="shared" ca="1" si="97"/>
        <v>0.27287281609380992</v>
      </c>
      <c r="R386" s="77">
        <f t="shared" ca="1" si="98"/>
        <v>0.2804970881250799</v>
      </c>
      <c r="S386" s="97">
        <f t="shared" ca="1" si="99"/>
        <v>171.81793744900344</v>
      </c>
      <c r="T386" s="97">
        <f t="shared" ca="1" si="100"/>
        <v>199.94041827735563</v>
      </c>
      <c r="U386" s="97">
        <f t="shared" ca="1" si="101"/>
        <v>232.46209825674202</v>
      </c>
      <c r="V386" s="97">
        <f t="shared" ca="1" si="102"/>
        <v>270.05034952888906</v>
      </c>
      <c r="W386" s="97">
        <f t="shared" ca="1" si="103"/>
        <v>313.47156638527997</v>
      </c>
      <c r="X386" s="97">
        <f t="shared" ca="1" si="104"/>
        <v>920.4413951682036</v>
      </c>
      <c r="Y386" s="97">
        <f t="shared" ca="1" si="105"/>
        <v>6591.7783171542223</v>
      </c>
      <c r="Z386" s="97">
        <f t="shared" ca="1" si="106"/>
        <v>7156.777999874982</v>
      </c>
      <c r="AA386" s="97">
        <f ca="1">Assumptions!D40*Y386+(1-Assumptions!D40)*Z386</f>
        <v>6846.0281743785645</v>
      </c>
      <c r="AB386" s="97">
        <f t="shared" ca="1" si="107"/>
        <v>4607.9116960709971</v>
      </c>
      <c r="AC386" s="97">
        <f t="shared" ca="1" si="108"/>
        <v>5528.3530912392007</v>
      </c>
      <c r="AD386" s="97">
        <f ca="1">AC386+Assumptions!D47-Assumptions!D48-Assumptions!D49</f>
        <v>6668.8530912392007</v>
      </c>
      <c r="AE386" s="73">
        <f ca="1">AD386/Assumptions!D46</f>
        <v>143.41619551052045</v>
      </c>
      <c r="AF386" s="77">
        <f ca="1">AE386/Assumptions!D45-1</f>
        <v>0.4227797173662744</v>
      </c>
    </row>
    <row r="387" spans="2:32" x14ac:dyDescent="0.2">
      <c r="B387" s="130">
        <v>376</v>
      </c>
      <c r="C387" s="77">
        <f ca="1">MAX(Assumptions!F70,MIN(Assumptions!G70,NORMINV(RAND(),Assumptions!D70,Assumptions!E70)))</f>
        <v>0.1507622564091245</v>
      </c>
      <c r="D387" s="77">
        <f ca="1">MAX(Assumptions!F71,MIN(Assumptions!G71,NORMINV(RAND(),Assumptions!D71,Assumptions!E71)))</f>
        <v>0.30501256734746157</v>
      </c>
      <c r="E387" s="77">
        <f ca="1">MAX(Assumptions!F72,MIN(Assumptions!G72,NORMINV(RAND(),Assumptions!D72,Assumptions!E72)))</f>
        <v>8.7030588607327222E-2</v>
      </c>
      <c r="F387" s="77">
        <f ca="1">MAX(Assumptions!F73,MIN(Assumptions!G73,NORMINV(RAND(),Assumptions!D73,Assumptions!E73)))</f>
        <v>4.0500519688554081E-2</v>
      </c>
      <c r="G387" s="101">
        <f ca="1">MAX(Assumptions!F74,MIN(Assumptions!G74,NORMINV(RAND(),Assumptions!D74,Assumptions!E74)))</f>
        <v>14.367105144870454</v>
      </c>
      <c r="H387" s="77">
        <f ca="1">MAX(Assumptions!F75,MIN(Assumptions!G75,NORMINV(RAND(),Assumptions!D75,Assumptions!E75)))</f>
        <v>0.52652349126272724</v>
      </c>
      <c r="I387" s="97">
        <f ca="1">'Historical Financials'!F7*(1+C387)</f>
        <v>1194.0309172501074</v>
      </c>
      <c r="J387" s="97">
        <f t="shared" ca="1" si="91"/>
        <v>1374.0457125569901</v>
      </c>
      <c r="K387" s="97">
        <f t="shared" ca="1" si="92"/>
        <v>1581.1999445913652</v>
      </c>
      <c r="L387" s="97">
        <f t="shared" ca="1" si="93"/>
        <v>1819.5852160719421</v>
      </c>
      <c r="M387" s="97">
        <f t="shared" ca="1" si="94"/>
        <v>2093.9099889756321</v>
      </c>
      <c r="N387" s="54">
        <f>Assumptions!E59</f>
        <v>0.25</v>
      </c>
      <c r="O387" s="77">
        <f t="shared" ca="1" si="95"/>
        <v>0.26375314183686538</v>
      </c>
      <c r="P387" s="77">
        <f t="shared" ca="1" si="96"/>
        <v>0.27750628367373076</v>
      </c>
      <c r="Q387" s="77">
        <f t="shared" ca="1" si="97"/>
        <v>0.29125942551059619</v>
      </c>
      <c r="R387" s="77">
        <f t="shared" ca="1" si="98"/>
        <v>0.30501256734746157</v>
      </c>
      <c r="S387" s="97">
        <f t="shared" ca="1" si="99"/>
        <v>157.17133180654079</v>
      </c>
      <c r="T387" s="97">
        <f t="shared" ca="1" si="100"/>
        <v>190.81678545268846</v>
      </c>
      <c r="U387" s="97">
        <f t="shared" ca="1" si="101"/>
        <v>231.03478037387407</v>
      </c>
      <c r="V387" s="97">
        <f t="shared" ca="1" si="102"/>
        <v>279.04236268100846</v>
      </c>
      <c r="W387" s="97">
        <f t="shared" ca="1" si="103"/>
        <v>336.27415873459495</v>
      </c>
      <c r="X387" s="97">
        <f t="shared" ca="1" si="104"/>
        <v>907.34642570703363</v>
      </c>
      <c r="Y387" s="97">
        <f t="shared" ca="1" si="105"/>
        <v>7519.727459075576</v>
      </c>
      <c r="Z387" s="97">
        <f t="shared" ca="1" si="106"/>
        <v>9175.8226863842701</v>
      </c>
      <c r="AA387" s="97">
        <f ca="1">Assumptions!D40*Y387+(1-Assumptions!D40)*Z387</f>
        <v>8264.9703113644882</v>
      </c>
      <c r="AB387" s="97">
        <f t="shared" ca="1" si="107"/>
        <v>5445.4336685517592</v>
      </c>
      <c r="AC387" s="97">
        <f t="shared" ca="1" si="108"/>
        <v>6352.7800942587928</v>
      </c>
      <c r="AD387" s="97">
        <f ca="1">AC387+Assumptions!D47-Assumptions!D48-Assumptions!D49</f>
        <v>7493.2800942587928</v>
      </c>
      <c r="AE387" s="73">
        <f ca="1">AD387/Assumptions!D46</f>
        <v>161.1458084786837</v>
      </c>
      <c r="AF387" s="77">
        <f ca="1">AE387/Assumptions!D45-1</f>
        <v>0.59866873490757655</v>
      </c>
    </row>
    <row r="388" spans="2:32" x14ac:dyDescent="0.2">
      <c r="B388" s="130">
        <v>377</v>
      </c>
      <c r="C388" s="77">
        <f ca="1">MAX(Assumptions!F70,MIN(Assumptions!G70,NORMINV(RAND(),Assumptions!D70,Assumptions!E70)))</f>
        <v>0.14692865720660336</v>
      </c>
      <c r="D388" s="77">
        <f ca="1">MAX(Assumptions!F71,MIN(Assumptions!G71,NORMINV(RAND(),Assumptions!D71,Assumptions!E71)))</f>
        <v>0.35106592382328744</v>
      </c>
      <c r="E388" s="77">
        <f ca="1">MAX(Assumptions!F72,MIN(Assumptions!G72,NORMINV(RAND(),Assumptions!D72,Assumptions!E72)))</f>
        <v>9.4535625777614679E-2</v>
      </c>
      <c r="F388" s="77">
        <f ca="1">MAX(Assumptions!F73,MIN(Assumptions!G73,NORMINV(RAND(),Assumptions!D73,Assumptions!E73)))</f>
        <v>3.9397892726178788E-2</v>
      </c>
      <c r="G388" s="101">
        <f ca="1">MAX(Assumptions!F74,MIN(Assumptions!G74,NORMINV(RAND(),Assumptions!D74,Assumptions!E74)))</f>
        <v>14.37667290013842</v>
      </c>
      <c r="H388" s="77">
        <f ca="1">MAX(Assumptions!F75,MIN(Assumptions!G75,NORMINV(RAND(),Assumptions!D75,Assumptions!E75)))</f>
        <v>0.64447458409092861</v>
      </c>
      <c r="I388" s="97">
        <f ca="1">'Historical Financials'!F7*(1+C388)</f>
        <v>1190.0531747175714</v>
      </c>
      <c r="J388" s="97">
        <f t="shared" ca="1" si="91"/>
        <v>1364.9060896832796</v>
      </c>
      <c r="K388" s="97">
        <f t="shared" ca="1" si="92"/>
        <v>1565.4499086535595</v>
      </c>
      <c r="L388" s="97">
        <f t="shared" ca="1" si="93"/>
        <v>1795.4593616562267</v>
      </c>
      <c r="M388" s="97">
        <f t="shared" ca="1" si="94"/>
        <v>2059.2637947334015</v>
      </c>
      <c r="N388" s="54">
        <f>Assumptions!E59</f>
        <v>0.25</v>
      </c>
      <c r="O388" s="77">
        <f t="shared" ca="1" si="95"/>
        <v>0.27526648095582185</v>
      </c>
      <c r="P388" s="77">
        <f t="shared" ca="1" si="96"/>
        <v>0.30053296191164369</v>
      </c>
      <c r="Q388" s="77">
        <f t="shared" ca="1" si="97"/>
        <v>0.32579944286746559</v>
      </c>
      <c r="R388" s="77">
        <f t="shared" ca="1" si="98"/>
        <v>0.35106592382328744</v>
      </c>
      <c r="S388" s="97">
        <f t="shared" ca="1" si="99"/>
        <v>191.73975620554901</v>
      </c>
      <c r="T388" s="97">
        <f t="shared" ca="1" si="100"/>
        <v>242.13741247889914</v>
      </c>
      <c r="U388" s="97">
        <f t="shared" ca="1" si="101"/>
        <v>303.20550500913924</v>
      </c>
      <c r="V388" s="97">
        <f t="shared" ca="1" si="102"/>
        <v>376.99163340722805</v>
      </c>
      <c r="W388" s="97">
        <f t="shared" ca="1" si="103"/>
        <v>465.91474570547518</v>
      </c>
      <c r="X388" s="97">
        <f t="shared" ca="1" si="104"/>
        <v>1167.7887325382594</v>
      </c>
      <c r="Y388" s="97">
        <f t="shared" ca="1" si="105"/>
        <v>8782.92918616307</v>
      </c>
      <c r="Z388" s="97">
        <f t="shared" ca="1" si="106"/>
        <v>10393.433757837265</v>
      </c>
      <c r="AA388" s="97">
        <f ca="1">Assumptions!D40*Y388+(1-Assumptions!D40)*Z388</f>
        <v>9507.6562434164571</v>
      </c>
      <c r="AB388" s="97">
        <f t="shared" ca="1" si="107"/>
        <v>6052.3489811333211</v>
      </c>
      <c r="AC388" s="97">
        <f t="shared" ca="1" si="108"/>
        <v>7220.1377136715801</v>
      </c>
      <c r="AD388" s="97">
        <f ca="1">AC388+Assumptions!D47-Assumptions!D48-Assumptions!D49</f>
        <v>8360.6377136715801</v>
      </c>
      <c r="AE388" s="73">
        <f ca="1">AD388/Assumptions!D46</f>
        <v>179.79866050906622</v>
      </c>
      <c r="AF388" s="77">
        <f ca="1">AE388/Assumptions!D45-1</f>
        <v>0.78371687012962532</v>
      </c>
    </row>
    <row r="389" spans="2:32" x14ac:dyDescent="0.2">
      <c r="B389" s="130">
        <v>378</v>
      </c>
      <c r="C389" s="77">
        <f ca="1">MAX(Assumptions!F70,MIN(Assumptions!G70,NORMINV(RAND(),Assumptions!D70,Assumptions!E70)))</f>
        <v>0.15414465601505392</v>
      </c>
      <c r="D389" s="77">
        <f ca="1">MAX(Assumptions!F71,MIN(Assumptions!G71,NORMINV(RAND(),Assumptions!D71,Assumptions!E71)))</f>
        <v>0.27483801822153087</v>
      </c>
      <c r="E389" s="77">
        <f ca="1">MAX(Assumptions!F72,MIN(Assumptions!G72,NORMINV(RAND(),Assumptions!D72,Assumptions!E72)))</f>
        <v>8.463650284991027E-2</v>
      </c>
      <c r="F389" s="77">
        <f ca="1">MAX(Assumptions!F73,MIN(Assumptions!G73,NORMINV(RAND(),Assumptions!D73,Assumptions!E73)))</f>
        <v>2.3861442149036974E-2</v>
      </c>
      <c r="G389" s="101">
        <f ca="1">MAX(Assumptions!F74,MIN(Assumptions!G74,NORMINV(RAND(),Assumptions!D74,Assumptions!E74)))</f>
        <v>18.243307224846383</v>
      </c>
      <c r="H389" s="77">
        <f ca="1">MAX(Assumptions!F75,MIN(Assumptions!G75,NORMINV(RAND(),Assumptions!D75,Assumptions!E75)))</f>
        <v>0.58986519735440468</v>
      </c>
      <c r="I389" s="97">
        <f ca="1">'Historical Financials'!F7*(1+C389)</f>
        <v>1197.5404950812199</v>
      </c>
      <c r="J389" s="97">
        <f t="shared" ca="1" si="91"/>
        <v>1382.1349627596119</v>
      </c>
      <c r="K389" s="97">
        <f t="shared" ca="1" si="92"/>
        <v>1595.1836811605715</v>
      </c>
      <c r="L389" s="97">
        <f t="shared" ca="1" si="93"/>
        <v>1841.0727209738952</v>
      </c>
      <c r="M389" s="97">
        <f t="shared" ca="1" si="94"/>
        <v>2124.8642422471157</v>
      </c>
      <c r="N389" s="54">
        <f>Assumptions!E59</f>
        <v>0.25</v>
      </c>
      <c r="O389" s="77">
        <f t="shared" ca="1" si="95"/>
        <v>0.25620950455538272</v>
      </c>
      <c r="P389" s="77">
        <f t="shared" ca="1" si="96"/>
        <v>0.26241900911076543</v>
      </c>
      <c r="Q389" s="77">
        <f t="shared" ca="1" si="97"/>
        <v>0.26862851366614815</v>
      </c>
      <c r="R389" s="77">
        <f t="shared" ca="1" si="98"/>
        <v>0.27483801822153087</v>
      </c>
      <c r="S389" s="97">
        <f t="shared" ca="1" si="99"/>
        <v>176.59686511774382</v>
      </c>
      <c r="T389" s="97">
        <f t="shared" ca="1" si="100"/>
        <v>208.88077149299423</v>
      </c>
      <c r="U389" s="97">
        <f t="shared" ca="1" si="101"/>
        <v>246.92141809980515</v>
      </c>
      <c r="V389" s="97">
        <f t="shared" ca="1" si="102"/>
        <v>291.72646224568871</v>
      </c>
      <c r="W389" s="97">
        <f t="shared" ca="1" si="103"/>
        <v>344.47742775835104</v>
      </c>
      <c r="X389" s="97">
        <f t="shared" ca="1" si="104"/>
        <v>974.14357902025074</v>
      </c>
      <c r="Y389" s="97">
        <f t="shared" ca="1" si="105"/>
        <v>5803.3205052378989</v>
      </c>
      <c r="Z389" s="97">
        <f t="shared" ca="1" si="106"/>
        <v>10653.972424219166</v>
      </c>
      <c r="AA389" s="97">
        <f ca="1">Assumptions!D40*Y389+(1-Assumptions!D40)*Z389</f>
        <v>7986.1138687794692</v>
      </c>
      <c r="AB389" s="97">
        <f t="shared" ca="1" si="107"/>
        <v>5320.0341093272982</v>
      </c>
      <c r="AC389" s="97">
        <f t="shared" ca="1" si="108"/>
        <v>6294.1776883475486</v>
      </c>
      <c r="AD389" s="97">
        <f ca="1">AC389+Assumptions!D47-Assumptions!D48-Assumptions!D49</f>
        <v>7434.6776883475486</v>
      </c>
      <c r="AE389" s="73">
        <f ca="1">AD389/Assumptions!D46</f>
        <v>159.88554168489352</v>
      </c>
      <c r="AF389" s="77">
        <f ca="1">AE389/Assumptions!D45-1</f>
        <v>0.58616608814378512</v>
      </c>
    </row>
    <row r="390" spans="2:32" x14ac:dyDescent="0.2">
      <c r="B390" s="130">
        <v>379</v>
      </c>
      <c r="C390" s="77">
        <f ca="1">MAX(Assumptions!F70,MIN(Assumptions!G70,NORMINV(RAND(),Assumptions!D70,Assumptions!E70)))</f>
        <v>0.18048478729851219</v>
      </c>
      <c r="D390" s="77">
        <f ca="1">MAX(Assumptions!F71,MIN(Assumptions!G71,NORMINV(RAND(),Assumptions!D71,Assumptions!E71)))</f>
        <v>0.2853266716659752</v>
      </c>
      <c r="E390" s="77">
        <f ca="1">MAX(Assumptions!F72,MIN(Assumptions!G72,NORMINV(RAND(),Assumptions!D72,Assumptions!E72)))</f>
        <v>8.1625118905537752E-2</v>
      </c>
      <c r="F390" s="77">
        <f ca="1">MAX(Assumptions!F73,MIN(Assumptions!G73,NORMINV(RAND(),Assumptions!D73,Assumptions!E73)))</f>
        <v>4.16446863980569E-2</v>
      </c>
      <c r="G390" s="101">
        <f ca="1">MAX(Assumptions!F74,MIN(Assumptions!G74,NORMINV(RAND(),Assumptions!D74,Assumptions!E74)))</f>
        <v>17.725840200824766</v>
      </c>
      <c r="H390" s="77">
        <f ca="1">MAX(Assumptions!F75,MIN(Assumptions!G75,NORMINV(RAND(),Assumptions!D75,Assumptions!E75)))</f>
        <v>0.50723170132143136</v>
      </c>
      <c r="I390" s="97">
        <f ca="1">'Historical Financials'!F7*(1+C390)</f>
        <v>1224.8710153009363</v>
      </c>
      <c r="J390" s="97">
        <f t="shared" ca="1" si="91"/>
        <v>1445.9415999656385</v>
      </c>
      <c r="K390" s="97">
        <f t="shared" ca="1" si="92"/>
        <v>1706.9120620815072</v>
      </c>
      <c r="L390" s="97">
        <f t="shared" ca="1" si="93"/>
        <v>2014.9837225435529</v>
      </c>
      <c r="M390" s="97">
        <f t="shared" ca="1" si="94"/>
        <v>2378.6576311167905</v>
      </c>
      <c r="N390" s="54">
        <f>Assumptions!E59</f>
        <v>0.25</v>
      </c>
      <c r="O390" s="77">
        <f t="shared" ca="1" si="95"/>
        <v>0.25883166791649381</v>
      </c>
      <c r="P390" s="77">
        <f t="shared" ca="1" si="96"/>
        <v>0.26766333583298763</v>
      </c>
      <c r="Q390" s="77">
        <f t="shared" ca="1" si="97"/>
        <v>0.27649500374948138</v>
      </c>
      <c r="R390" s="77">
        <f t="shared" ca="1" si="98"/>
        <v>0.2853266716659752</v>
      </c>
      <c r="S390" s="97">
        <f t="shared" ca="1" si="99"/>
        <v>155.32335224760072</v>
      </c>
      <c r="T390" s="97">
        <f t="shared" ca="1" si="100"/>
        <v>189.83424183502643</v>
      </c>
      <c r="U390" s="97">
        <f t="shared" ca="1" si="101"/>
        <v>231.74289187527211</v>
      </c>
      <c r="V390" s="97">
        <f t="shared" ca="1" si="102"/>
        <v>282.59548491988932</v>
      </c>
      <c r="W390" s="97">
        <f t="shared" ca="1" si="103"/>
        <v>344.25534811851941</v>
      </c>
      <c r="X390" s="97">
        <f t="shared" ca="1" si="104"/>
        <v>928.01256451606571</v>
      </c>
      <c r="Y390" s="97">
        <f t="shared" ca="1" si="105"/>
        <v>8969.1814630737663</v>
      </c>
      <c r="Z390" s="97">
        <f t="shared" ca="1" si="106"/>
        <v>12030.429630346031</v>
      </c>
      <c r="AA390" s="97">
        <f ca="1">Assumptions!D40*Y390+(1-Assumptions!D40)*Z390</f>
        <v>10346.743138346286</v>
      </c>
      <c r="AB390" s="97">
        <f t="shared" ca="1" si="107"/>
        <v>6989.077324540789</v>
      </c>
      <c r="AC390" s="97">
        <f t="shared" ca="1" si="108"/>
        <v>7917.0898890568551</v>
      </c>
      <c r="AD390" s="97">
        <f ca="1">AC390+Assumptions!D47-Assumptions!D48-Assumptions!D49</f>
        <v>9057.5898890568551</v>
      </c>
      <c r="AE390" s="73">
        <f ca="1">AD390/Assumptions!D46</f>
        <v>194.78687933455603</v>
      </c>
      <c r="AF390" s="77">
        <f ca="1">AE390/Assumptions!D45-1</f>
        <v>0.93240951720789722</v>
      </c>
    </row>
    <row r="391" spans="2:32" x14ac:dyDescent="0.2">
      <c r="B391" s="130">
        <v>380</v>
      </c>
      <c r="C391" s="77">
        <f ca="1">MAX(Assumptions!F70,MIN(Assumptions!G70,NORMINV(RAND(),Assumptions!D70,Assumptions!E70)))</f>
        <v>0.14680804838260911</v>
      </c>
      <c r="D391" s="77">
        <f ca="1">MAX(Assumptions!F71,MIN(Assumptions!G71,NORMINV(RAND(),Assumptions!D71,Assumptions!E71)))</f>
        <v>0.29947625633539637</v>
      </c>
      <c r="E391" s="77">
        <f ca="1">MAX(Assumptions!F72,MIN(Assumptions!G72,NORMINV(RAND(),Assumptions!D72,Assumptions!E72)))</f>
        <v>9.3508895489952837E-2</v>
      </c>
      <c r="F391" s="77">
        <f ca="1">MAX(Assumptions!F73,MIN(Assumptions!G73,NORMINV(RAND(),Assumptions!D73,Assumptions!E73)))</f>
        <v>2.4601057669404174E-2</v>
      </c>
      <c r="G391" s="101">
        <f ca="1">MAX(Assumptions!F74,MIN(Assumptions!G74,NORMINV(RAND(),Assumptions!D74,Assumptions!E74)))</f>
        <v>14.869887262629669</v>
      </c>
      <c r="H391" s="77">
        <f ca="1">MAX(Assumptions!F75,MIN(Assumptions!G75,NORMINV(RAND(),Assumptions!D75,Assumptions!E75)))</f>
        <v>0.54255783885319309</v>
      </c>
      <c r="I391" s="97">
        <f ca="1">'Historical Financials'!F7*(1+C391)</f>
        <v>1189.928031001795</v>
      </c>
      <c r="J391" s="97">
        <f t="shared" ca="1" si="91"/>
        <v>1364.6190429489293</v>
      </c>
      <c r="K391" s="97">
        <f t="shared" ca="1" si="92"/>
        <v>1564.9561014300054</v>
      </c>
      <c r="L391" s="97">
        <f t="shared" ca="1" si="93"/>
        <v>1794.704252485401</v>
      </c>
      <c r="M391" s="97">
        <f t="shared" ca="1" si="94"/>
        <v>2058.1812812167518</v>
      </c>
      <c r="N391" s="54">
        <f>Assumptions!E59</f>
        <v>0.25</v>
      </c>
      <c r="O391" s="77">
        <f t="shared" ca="1" si="95"/>
        <v>0.26236906408384908</v>
      </c>
      <c r="P391" s="77">
        <f t="shared" ca="1" si="96"/>
        <v>0.27473812816769816</v>
      </c>
      <c r="Q391" s="77">
        <f t="shared" ca="1" si="97"/>
        <v>0.28710719225154729</v>
      </c>
      <c r="R391" s="77">
        <f t="shared" ca="1" si="98"/>
        <v>0.29947625633539637</v>
      </c>
      <c r="S391" s="97">
        <f t="shared" ca="1" si="99"/>
        <v>161.40119522279232</v>
      </c>
      <c r="T391" s="97">
        <f t="shared" ca="1" si="100"/>
        <v>194.25405622837681</v>
      </c>
      <c r="U391" s="97">
        <f t="shared" ca="1" si="101"/>
        <v>233.27443015434525</v>
      </c>
      <c r="V391" s="97">
        <f t="shared" ca="1" si="102"/>
        <v>279.56513339816564</v>
      </c>
      <c r="W391" s="97">
        <f t="shared" ca="1" si="103"/>
        <v>334.41986104547732</v>
      </c>
      <c r="X391" s="97">
        <f t="shared" ca="1" si="104"/>
        <v>897.8598859101379</v>
      </c>
      <c r="Y391" s="97">
        <f t="shared" ca="1" si="105"/>
        <v>4972.5394696780377</v>
      </c>
      <c r="Z391" s="97">
        <f t="shared" ca="1" si="106"/>
        <v>9165.4479504738647</v>
      </c>
      <c r="AA391" s="97">
        <f ca="1">Assumptions!D40*Y391+(1-Assumptions!D40)*Z391</f>
        <v>6859.3482860361592</v>
      </c>
      <c r="AB391" s="97">
        <f t="shared" ca="1" si="107"/>
        <v>4387.0365574763782</v>
      </c>
      <c r="AC391" s="97">
        <f t="shared" ca="1" si="108"/>
        <v>5284.8964433865158</v>
      </c>
      <c r="AD391" s="97">
        <f ca="1">AC391+Assumptions!D47-Assumptions!D48-Assumptions!D49</f>
        <v>6425.3964433865158</v>
      </c>
      <c r="AE391" s="73">
        <f ca="1">AD391/Assumptions!D46</f>
        <v>138.18056867497884</v>
      </c>
      <c r="AF391" s="77">
        <f ca="1">AE391/Assumptions!D45-1</f>
        <v>0.37083897495018703</v>
      </c>
    </row>
    <row r="392" spans="2:32" x14ac:dyDescent="0.2">
      <c r="B392" s="130">
        <v>381</v>
      </c>
      <c r="C392" s="77">
        <f ca="1">MAX(Assumptions!F70,MIN(Assumptions!G70,NORMINV(RAND(),Assumptions!D70,Assumptions!E70)))</f>
        <v>0.15862870417449115</v>
      </c>
      <c r="D392" s="77">
        <f ca="1">MAX(Assumptions!F71,MIN(Assumptions!G71,NORMINV(RAND(),Assumptions!D71,Assumptions!E71)))</f>
        <v>0.33130047641329574</v>
      </c>
      <c r="E392" s="77">
        <f ca="1">MAX(Assumptions!F72,MIN(Assumptions!G72,NORMINV(RAND(),Assumptions!D72,Assumptions!E72)))</f>
        <v>6.6799645648260159E-2</v>
      </c>
      <c r="F392" s="77">
        <f ca="1">MAX(Assumptions!F73,MIN(Assumptions!G73,NORMINV(RAND(),Assumptions!D73,Assumptions!E73)))</f>
        <v>4.6708401865281676E-2</v>
      </c>
      <c r="G392" s="101">
        <f ca="1">MAX(Assumptions!F74,MIN(Assumptions!G74,NORMINV(RAND(),Assumptions!D74,Assumptions!E74)))</f>
        <v>11.456129344730112</v>
      </c>
      <c r="H392" s="77">
        <f ca="1">MAX(Assumptions!F75,MIN(Assumptions!G75,NORMINV(RAND(),Assumptions!D75,Assumptions!E75)))</f>
        <v>0.64174564432839643</v>
      </c>
      <c r="I392" s="97">
        <f ca="1">'Historical Financials'!F7*(1+C392)</f>
        <v>1202.193143451452</v>
      </c>
      <c r="J392" s="97">
        <f t="shared" ca="1" si="91"/>
        <v>1392.895483964614</v>
      </c>
      <c r="K392" s="97">
        <f t="shared" ca="1" si="92"/>
        <v>1613.8486896364213</v>
      </c>
      <c r="L392" s="97">
        <f t="shared" ca="1" si="93"/>
        <v>1869.8514160071475</v>
      </c>
      <c r="M392" s="97">
        <f t="shared" ca="1" si="94"/>
        <v>2166.4635231271986</v>
      </c>
      <c r="N392" s="54">
        <f>Assumptions!E59</f>
        <v>0.25</v>
      </c>
      <c r="O392" s="77">
        <f t="shared" ca="1" si="95"/>
        <v>0.27032511910332391</v>
      </c>
      <c r="P392" s="77">
        <f t="shared" ca="1" si="96"/>
        <v>0.29065023820664787</v>
      </c>
      <c r="Q392" s="77">
        <f t="shared" ca="1" si="97"/>
        <v>0.31097535730997183</v>
      </c>
      <c r="R392" s="77">
        <f t="shared" ca="1" si="98"/>
        <v>0.33130047641329574</v>
      </c>
      <c r="S392" s="97">
        <f t="shared" ca="1" si="99"/>
        <v>192.87555336285808</v>
      </c>
      <c r="T392" s="97">
        <f t="shared" ca="1" si="100"/>
        <v>241.63946361935177</v>
      </c>
      <c r="U392" s="97">
        <f t="shared" ca="1" si="101"/>
        <v>301.02074542660148</v>
      </c>
      <c r="V392" s="97">
        <f t="shared" ca="1" si="102"/>
        <v>373.16078908441006</v>
      </c>
      <c r="W392" s="97">
        <f t="shared" ca="1" si="103"/>
        <v>460.61319121053157</v>
      </c>
      <c r="X392" s="97">
        <f t="shared" ca="1" si="104"/>
        <v>1262.5451958870879</v>
      </c>
      <c r="Y392" s="97">
        <f t="shared" ca="1" si="105"/>
        <v>23996.90643635048</v>
      </c>
      <c r="Z392" s="97">
        <f t="shared" ca="1" si="106"/>
        <v>8222.6413892050768</v>
      </c>
      <c r="AA392" s="97">
        <f ca="1">Assumptions!D40*Y392+(1-Assumptions!D40)*Z392</f>
        <v>16898.487165135051</v>
      </c>
      <c r="AB392" s="97">
        <f t="shared" ca="1" si="107"/>
        <v>12230.198684751553</v>
      </c>
      <c r="AC392" s="97">
        <f t="shared" ca="1" si="108"/>
        <v>13492.74388063864</v>
      </c>
      <c r="AD392" s="97">
        <f ca="1">AC392+Assumptions!D47-Assumptions!D48-Assumptions!D49</f>
        <v>14633.24388063864</v>
      </c>
      <c r="AE392" s="73">
        <f ca="1">AD392/Assumptions!D46</f>
        <v>314.69341678792773</v>
      </c>
      <c r="AF392" s="77">
        <f ca="1">AE392/Assumptions!D45-1</f>
        <v>2.1219584998802357</v>
      </c>
    </row>
    <row r="393" spans="2:32" x14ac:dyDescent="0.2">
      <c r="B393" s="130">
        <v>382</v>
      </c>
      <c r="C393" s="77">
        <f ca="1">MAX(Assumptions!F70,MIN(Assumptions!G70,NORMINV(RAND(),Assumptions!D70,Assumptions!E70)))</f>
        <v>0.10403688140251419</v>
      </c>
      <c r="D393" s="77">
        <f ca="1">MAX(Assumptions!F71,MIN(Assumptions!G71,NORMINV(RAND(),Assumptions!D71,Assumptions!E71)))</f>
        <v>0.30637863876432625</v>
      </c>
      <c r="E393" s="77">
        <f ca="1">MAX(Assumptions!F72,MIN(Assumptions!G72,NORMINV(RAND(),Assumptions!D72,Assumptions!E72)))</f>
        <v>9.8067878600304262E-2</v>
      </c>
      <c r="F393" s="77">
        <f ca="1">MAX(Assumptions!F73,MIN(Assumptions!G73,NORMINV(RAND(),Assumptions!D73,Assumptions!E73)))</f>
        <v>4.3394296691604377E-2</v>
      </c>
      <c r="G393" s="101">
        <f ca="1">MAX(Assumptions!F74,MIN(Assumptions!G74,NORMINV(RAND(),Assumptions!D74,Assumptions!E74)))</f>
        <v>17.105079004784063</v>
      </c>
      <c r="H393" s="77">
        <f ca="1">MAX(Assumptions!F75,MIN(Assumptions!G75,NORMINV(RAND(),Assumptions!D75,Assumptions!E75)))</f>
        <v>0.71462087624992643</v>
      </c>
      <c r="I393" s="97">
        <f ca="1">'Historical Financials'!F7*(1+C393)</f>
        <v>1145.5486681432485</v>
      </c>
      <c r="J393" s="97">
        <f t="shared" ca="1" si="91"/>
        <v>1264.7279790716757</v>
      </c>
      <c r="K393" s="97">
        <f t="shared" ca="1" si="92"/>
        <v>1396.306333836797</v>
      </c>
      <c r="L393" s="97">
        <f t="shared" ca="1" si="93"/>
        <v>1541.5736902917552</v>
      </c>
      <c r="M393" s="97">
        <f t="shared" ca="1" si="94"/>
        <v>1701.9542094818744</v>
      </c>
      <c r="N393" s="54">
        <f>Assumptions!E59</f>
        <v>0.25</v>
      </c>
      <c r="O393" s="77">
        <f t="shared" ca="1" si="95"/>
        <v>0.26409465969108159</v>
      </c>
      <c r="P393" s="77">
        <f t="shared" ca="1" si="96"/>
        <v>0.27818931938216312</v>
      </c>
      <c r="Q393" s="77">
        <f t="shared" ca="1" si="97"/>
        <v>0.29228397907324466</v>
      </c>
      <c r="R393" s="77">
        <f t="shared" ca="1" si="98"/>
        <v>0.30637863876432625</v>
      </c>
      <c r="S393" s="97">
        <f t="shared" ca="1" si="99"/>
        <v>204.65824825386611</v>
      </c>
      <c r="T393" s="97">
        <f t="shared" ca="1" si="100"/>
        <v>238.68902191324051</v>
      </c>
      <c r="U393" s="97">
        <f t="shared" ca="1" si="101"/>
        <v>277.58555280627729</v>
      </c>
      <c r="V393" s="97">
        <f t="shared" ca="1" si="102"/>
        <v>321.991939393937</v>
      </c>
      <c r="W393" s="97">
        <f t="shared" ca="1" si="103"/>
        <v>372.63363476387377</v>
      </c>
      <c r="X393" s="97">
        <f t="shared" ca="1" si="104"/>
        <v>1048.8915101023831</v>
      </c>
      <c r="Y393" s="97">
        <f t="shared" ca="1" si="105"/>
        <v>7111.3652278600784</v>
      </c>
      <c r="Z393" s="97">
        <f t="shared" ca="1" si="106"/>
        <v>8919.3136868936617</v>
      </c>
      <c r="AA393" s="97">
        <f ca="1">Assumptions!D40*Y393+(1-Assumptions!D40)*Z393</f>
        <v>7924.9420344251912</v>
      </c>
      <c r="AB393" s="97">
        <f t="shared" ca="1" si="107"/>
        <v>4964.2101362717503</v>
      </c>
      <c r="AC393" s="97">
        <f t="shared" ca="1" si="108"/>
        <v>6013.1016463741335</v>
      </c>
      <c r="AD393" s="97">
        <f ca="1">AC393+Assumptions!D47-Assumptions!D48-Assumptions!D49</f>
        <v>7153.6016463741335</v>
      </c>
      <c r="AE393" s="73">
        <f ca="1">AD393/Assumptions!D46</f>
        <v>153.84089562094911</v>
      </c>
      <c r="AF393" s="77">
        <f ca="1">AE393/Assumptions!D45-1</f>
        <v>0.52619936131893974</v>
      </c>
    </row>
    <row r="394" spans="2:32" x14ac:dyDescent="0.2">
      <c r="B394" s="130">
        <v>383</v>
      </c>
      <c r="C394" s="77">
        <f ca="1">MAX(Assumptions!F70,MIN(Assumptions!G70,NORMINV(RAND(),Assumptions!D70,Assumptions!E70)))</f>
        <v>0.13072790665713191</v>
      </c>
      <c r="D394" s="77">
        <f ca="1">MAX(Assumptions!F71,MIN(Assumptions!G71,NORMINV(RAND(),Assumptions!D71,Assumptions!E71)))</f>
        <v>0.36689591192428472</v>
      </c>
      <c r="E394" s="77">
        <f ca="1">MAX(Assumptions!F72,MIN(Assumptions!G72,NORMINV(RAND(),Assumptions!D72,Assumptions!E72)))</f>
        <v>6.9703606486292868E-2</v>
      </c>
      <c r="F394" s="77">
        <f ca="1">MAX(Assumptions!F73,MIN(Assumptions!G73,NORMINV(RAND(),Assumptions!D73,Assumptions!E73)))</f>
        <v>3.5137373563888567E-2</v>
      </c>
      <c r="G394" s="101">
        <f ca="1">MAX(Assumptions!F74,MIN(Assumptions!G74,NORMINV(RAND(),Assumptions!D74,Assumptions!E74)))</f>
        <v>17.564856274063683</v>
      </c>
      <c r="H394" s="77">
        <f ca="1">MAX(Assumptions!F75,MIN(Assumptions!G75,NORMINV(RAND(),Assumptions!D75,Assumptions!E75)))</f>
        <v>0.55439350342806981</v>
      </c>
      <c r="I394" s="97">
        <f ca="1">'Historical Financials'!F7*(1+C394)</f>
        <v>1173.24327594744</v>
      </c>
      <c r="J394" s="97">
        <f t="shared" ca="1" si="91"/>
        <v>1326.6189134116046</v>
      </c>
      <c r="K394" s="97">
        <f t="shared" ca="1" si="92"/>
        <v>1500.0450268936625</v>
      </c>
      <c r="L394" s="97">
        <f t="shared" ca="1" si="93"/>
        <v>1696.142773150912</v>
      </c>
      <c r="M394" s="97">
        <f t="shared" ca="1" si="94"/>
        <v>1917.8759672765532</v>
      </c>
      <c r="N394" s="54">
        <f>Assumptions!E59</f>
        <v>0.25</v>
      </c>
      <c r="O394" s="77">
        <f t="shared" ca="1" si="95"/>
        <v>0.27922397798107118</v>
      </c>
      <c r="P394" s="77">
        <f t="shared" ca="1" si="96"/>
        <v>0.30844795596214236</v>
      </c>
      <c r="Q394" s="77">
        <f t="shared" ca="1" si="97"/>
        <v>0.33767193394321354</v>
      </c>
      <c r="R394" s="77">
        <f t="shared" ca="1" si="98"/>
        <v>0.36689591192428472</v>
      </c>
      <c r="S394" s="97">
        <f t="shared" ca="1" si="99"/>
        <v>162.60961253148173</v>
      </c>
      <c r="T394" s="97">
        <f t="shared" ca="1" si="100"/>
        <v>205.36055392749282</v>
      </c>
      <c r="U394" s="97">
        <f t="shared" ca="1" si="101"/>
        <v>256.51001406490832</v>
      </c>
      <c r="V394" s="97">
        <f t="shared" ca="1" si="102"/>
        <v>317.52323007014087</v>
      </c>
      <c r="W394" s="97">
        <f t="shared" ca="1" si="103"/>
        <v>390.10500494971609</v>
      </c>
      <c r="X394" s="97">
        <f t="shared" ca="1" si="104"/>
        <v>1062.0762283246497</v>
      </c>
      <c r="Y394" s="97">
        <f t="shared" ca="1" si="105"/>
        <v>11682.275911993975</v>
      </c>
      <c r="Z394" s="97">
        <f t="shared" ca="1" si="106"/>
        <v>12359.701730566367</v>
      </c>
      <c r="AA394" s="97">
        <f ca="1">Assumptions!D40*Y394+(1-Assumptions!D40)*Z394</f>
        <v>11987.117530351552</v>
      </c>
      <c r="AB394" s="97">
        <f t="shared" ca="1" si="107"/>
        <v>8558.4962235948969</v>
      </c>
      <c r="AC394" s="97">
        <f t="shared" ca="1" si="108"/>
        <v>9620.5724519195464</v>
      </c>
      <c r="AD394" s="97">
        <f ca="1">AC394+Assumptions!D47-Assumptions!D48-Assumptions!D49</f>
        <v>10761.072451919546</v>
      </c>
      <c r="AE394" s="73">
        <f ca="1">AD394/Assumptions!D46</f>
        <v>231.42091294450637</v>
      </c>
      <c r="AF394" s="77">
        <f ca="1">AE394/Assumptions!D45-1</f>
        <v>1.2958423903224841</v>
      </c>
    </row>
    <row r="395" spans="2:32" x14ac:dyDescent="0.2">
      <c r="B395" s="130">
        <v>384</v>
      </c>
      <c r="C395" s="77">
        <f ca="1">MAX(Assumptions!F70,MIN(Assumptions!G70,NORMINV(RAND(),Assumptions!D70,Assumptions!E70)))</f>
        <v>0.1568051632533691</v>
      </c>
      <c r="D395" s="77">
        <f ca="1">MAX(Assumptions!F71,MIN(Assumptions!G71,NORMINV(RAND(),Assumptions!D71,Assumptions!E71)))</f>
        <v>0.30625057188975485</v>
      </c>
      <c r="E395" s="77">
        <f ca="1">MAX(Assumptions!F72,MIN(Assumptions!G72,NORMINV(RAND(),Assumptions!D72,Assumptions!E72)))</f>
        <v>0.10118997627076014</v>
      </c>
      <c r="F395" s="77">
        <f ca="1">MAX(Assumptions!F73,MIN(Assumptions!G73,NORMINV(RAND(),Assumptions!D73,Assumptions!E73)))</f>
        <v>3.8951219057280863E-2</v>
      </c>
      <c r="G395" s="101">
        <f ca="1">MAX(Assumptions!F74,MIN(Assumptions!G74,NORMINV(RAND(),Assumptions!D74,Assumptions!E74)))</f>
        <v>12.342981710911785</v>
      </c>
      <c r="H395" s="77">
        <f ca="1">MAX(Assumptions!F75,MIN(Assumptions!G75,NORMINV(RAND(),Assumptions!D75,Assumptions!E75)))</f>
        <v>0.56829121589505716</v>
      </c>
      <c r="I395" s="97">
        <f ca="1">'Historical Financials'!F7*(1+C395)</f>
        <v>1200.3010373916957</v>
      </c>
      <c r="J395" s="97">
        <f t="shared" ca="1" si="91"/>
        <v>1388.5144375130888</v>
      </c>
      <c r="K395" s="97">
        <f t="shared" ca="1" si="92"/>
        <v>1606.2406705669887</v>
      </c>
      <c r="L395" s="97">
        <f t="shared" ca="1" si="93"/>
        <v>1858.1075011394464</v>
      </c>
      <c r="M395" s="97">
        <f t="shared" ca="1" si="94"/>
        <v>2149.4683511979269</v>
      </c>
      <c r="N395" s="54">
        <f>Assumptions!E59</f>
        <v>0.25</v>
      </c>
      <c r="O395" s="77">
        <f t="shared" ca="1" si="95"/>
        <v>0.2640626429724387</v>
      </c>
      <c r="P395" s="77">
        <f t="shared" ca="1" si="96"/>
        <v>0.2781252859448774</v>
      </c>
      <c r="Q395" s="77">
        <f t="shared" ca="1" si="97"/>
        <v>0.29218792891731615</v>
      </c>
      <c r="R395" s="77">
        <f t="shared" ca="1" si="98"/>
        <v>0.30625057188975485</v>
      </c>
      <c r="S395" s="97">
        <f t="shared" ca="1" si="99"/>
        <v>170.5301339948563</v>
      </c>
      <c r="T395" s="97">
        <f t="shared" ca="1" si="100"/>
        <v>208.36669765893438</v>
      </c>
      <c r="U395" s="97">
        <f t="shared" ca="1" si="101"/>
        <v>253.87622747966654</v>
      </c>
      <c r="V395" s="97">
        <f t="shared" ca="1" si="102"/>
        <v>308.53472477786499</v>
      </c>
      <c r="W395" s="97">
        <f t="shared" ca="1" si="103"/>
        <v>374.09241831880399</v>
      </c>
      <c r="X395" s="97">
        <f t="shared" ca="1" si="104"/>
        <v>957.66861417063535</v>
      </c>
      <c r="Y395" s="97">
        <f t="shared" ca="1" si="105"/>
        <v>6244.7226045868629</v>
      </c>
      <c r="Z395" s="97">
        <f t="shared" ca="1" si="106"/>
        <v>8125.0875402452612</v>
      </c>
      <c r="AA395" s="97">
        <f ca="1">Assumptions!D40*Y395+(1-Assumptions!D40)*Z395</f>
        <v>7090.8868256331425</v>
      </c>
      <c r="AB395" s="97">
        <f t="shared" ca="1" si="107"/>
        <v>4379.1448055159053</v>
      </c>
      <c r="AC395" s="97">
        <f t="shared" ca="1" si="108"/>
        <v>5336.8134196865403</v>
      </c>
      <c r="AD395" s="97">
        <f ca="1">AC395+Assumptions!D47-Assumptions!D48-Assumptions!D49</f>
        <v>6477.3134196865403</v>
      </c>
      <c r="AE395" s="73">
        <f ca="1">AD395/Assumptions!D46</f>
        <v>139.29706278895785</v>
      </c>
      <c r="AF395" s="77">
        <f ca="1">AE395/Assumptions!D45-1</f>
        <v>0.38191530544601049</v>
      </c>
    </row>
    <row r="396" spans="2:32" x14ac:dyDescent="0.2">
      <c r="B396" s="130">
        <v>385</v>
      </c>
      <c r="C396" s="77">
        <f ca="1">MAX(Assumptions!F70,MIN(Assumptions!G70,NORMINV(RAND(),Assumptions!D70,Assumptions!E70)))</f>
        <v>0.13289293019543907</v>
      </c>
      <c r="D396" s="77">
        <f ca="1">MAX(Assumptions!F71,MIN(Assumptions!G71,NORMINV(RAND(),Assumptions!D71,Assumptions!E71)))</f>
        <v>0.3216188601273266</v>
      </c>
      <c r="E396" s="77">
        <f ca="1">MAX(Assumptions!F72,MIN(Assumptions!G72,NORMINV(RAND(),Assumptions!D72,Assumptions!E72)))</f>
        <v>9.4978441248590645E-2</v>
      </c>
      <c r="F396" s="77">
        <f ca="1">MAX(Assumptions!F73,MIN(Assumptions!G73,NORMINV(RAND(),Assumptions!D73,Assumptions!E73)))</f>
        <v>2.8032335515774727E-2</v>
      </c>
      <c r="G396" s="101">
        <f ca="1">MAX(Assumptions!F74,MIN(Assumptions!G74,NORMINV(RAND(),Assumptions!D74,Assumptions!E74)))</f>
        <v>17.051624010964662</v>
      </c>
      <c r="H396" s="77">
        <f ca="1">MAX(Assumptions!F75,MIN(Assumptions!G75,NORMINV(RAND(),Assumptions!D75,Assumptions!E75)))</f>
        <v>0.51146143559999491</v>
      </c>
      <c r="I396" s="97">
        <f ca="1">'Historical Financials'!F7*(1+C396)</f>
        <v>1175.4897043707876</v>
      </c>
      <c r="J396" s="97">
        <f t="shared" ref="J396:J459" ca="1" si="109">I396*(1+C396)</f>
        <v>1331.7039755991921</v>
      </c>
      <c r="K396" s="97">
        <f t="shared" ref="K396:K459" ca="1" si="110">J396*(1+C396)</f>
        <v>1508.6780190694842</v>
      </c>
      <c r="L396" s="97">
        <f t="shared" ref="L396:L459" ca="1" si="111">K396*(1+C396)</f>
        <v>1709.1706617450786</v>
      </c>
      <c r="M396" s="97">
        <f t="shared" ref="M396:M459" ca="1" si="112">L396*(1+C396)</f>
        <v>1936.3073591884599</v>
      </c>
      <c r="N396" s="54">
        <f>Assumptions!E59</f>
        <v>0.25</v>
      </c>
      <c r="O396" s="77">
        <f t="shared" ref="O396:O459" ca="1" si="113">N396+(D396-N396)/4</f>
        <v>0.26790471503183166</v>
      </c>
      <c r="P396" s="77">
        <f t="shared" ref="P396:P459" ca="1" si="114">N396+2*(D396-N396)/4</f>
        <v>0.28580943006366333</v>
      </c>
      <c r="Q396" s="77">
        <f t="shared" ref="Q396:Q459" ca="1" si="115">N396+3*(D396-N396)/4</f>
        <v>0.30371414509549494</v>
      </c>
      <c r="R396" s="77">
        <f t="shared" ref="R396:R459" ca="1" si="116">D396</f>
        <v>0.3216188601273266</v>
      </c>
      <c r="S396" s="97">
        <f t="shared" ref="S396:S459" ca="1" si="117">I396*N396*H396</f>
        <v>150.30441293262416</v>
      </c>
      <c r="T396" s="97">
        <f t="shared" ref="T396:T459" ca="1" si="118">J396*O396*H396</f>
        <v>182.47398083458279</v>
      </c>
      <c r="U396" s="97">
        <f t="shared" ref="U396:U459" ca="1" si="119">K396*P396*H396</f>
        <v>220.53930929137505</v>
      </c>
      <c r="V396" s="97">
        <f t="shared" ref="V396:V459" ca="1" si="120">L396*Q396*H396</f>
        <v>265.49927644688472</v>
      </c>
      <c r="W396" s="97">
        <f t="shared" ref="W396:W459" ca="1" si="121">M396*R396*H396</f>
        <v>318.51412587045991</v>
      </c>
      <c r="X396" s="97">
        <f t="shared" ref="X396:X459" ca="1" si="122">S396/(1+E396)^1+T396/(1+E396)^2+U396/(1+E396)^3+V396/(1+E396)^4+W396/(1+E396)^5</f>
        <v>844.48075615760831</v>
      </c>
      <c r="Y396" s="97">
        <f t="shared" ref="Y396:Y459" ca="1" si="123">W396*(1+F396)/(E396-F396)</f>
        <v>4891.1406739655522</v>
      </c>
      <c r="Z396" s="97">
        <f t="shared" ref="Z396:Z459" ca="1" si="124">M396*R396*G396</f>
        <v>10618.949423142409</v>
      </c>
      <c r="AA396" s="97">
        <f ca="1">Assumptions!D40*Y396+(1-Assumptions!D40)*Z396</f>
        <v>7468.6546110951367</v>
      </c>
      <c r="AB396" s="97">
        <f t="shared" ref="AB396:AB459" ca="1" si="125">AA396/(1+E396)^5</f>
        <v>4744.7630959700227</v>
      </c>
      <c r="AC396" s="97">
        <f t="shared" ref="AC396:AC459" ca="1" si="126">X396+AB396</f>
        <v>5589.2438521276308</v>
      </c>
      <c r="AD396" s="97">
        <f ca="1">AC396+Assumptions!D47-Assumptions!D48-Assumptions!D49</f>
        <v>6729.7438521276308</v>
      </c>
      <c r="AE396" s="73">
        <f ca="1">AD396/Assumptions!D46</f>
        <v>144.72567423930388</v>
      </c>
      <c r="AF396" s="77">
        <f ca="1">AE396/Assumptions!D45-1</f>
        <v>0.4357705777708718</v>
      </c>
    </row>
    <row r="397" spans="2:32" x14ac:dyDescent="0.2">
      <c r="B397" s="130">
        <v>386</v>
      </c>
      <c r="C397" s="77">
        <f ca="1">MAX(Assumptions!F70,MIN(Assumptions!G70,NORMINV(RAND(),Assumptions!D70,Assumptions!E70)))</f>
        <v>0.12724210145407538</v>
      </c>
      <c r="D397" s="77">
        <f ca="1">MAX(Assumptions!F71,MIN(Assumptions!G71,NORMINV(RAND(),Assumptions!D71,Assumptions!E71)))</f>
        <v>0.29177848854165289</v>
      </c>
      <c r="E397" s="77">
        <f ca="1">MAX(Assumptions!F72,MIN(Assumptions!G72,NORMINV(RAND(),Assumptions!D72,Assumptions!E72)))</f>
        <v>0.10534502853971886</v>
      </c>
      <c r="F397" s="77">
        <f ca="1">MAX(Assumptions!F73,MIN(Assumptions!G73,NORMINV(RAND(),Assumptions!D73,Assumptions!E73)))</f>
        <v>3.2441895069756539E-2</v>
      </c>
      <c r="G397" s="101">
        <f ca="1">MAX(Assumptions!F74,MIN(Assumptions!G74,NORMINV(RAND(),Assumptions!D74,Assumptions!E74)))</f>
        <v>17.462923264560878</v>
      </c>
      <c r="H397" s="77">
        <f ca="1">MAX(Assumptions!F75,MIN(Assumptions!G75,NORMINV(RAND(),Assumptions!D75,Assumptions!E75)))</f>
        <v>0.59807961582579594</v>
      </c>
      <c r="I397" s="97">
        <f ca="1">'Historical Financials'!F7*(1+C397)</f>
        <v>1169.6264044687487</v>
      </c>
      <c r="J397" s="97">
        <f t="shared" ca="1" si="109"/>
        <v>1318.4521260895267</v>
      </c>
      <c r="K397" s="97">
        <f t="shared" ca="1" si="110"/>
        <v>1486.2147452797517</v>
      </c>
      <c r="L397" s="97">
        <f t="shared" ca="1" si="111"/>
        <v>1675.3238326811806</v>
      </c>
      <c r="M397" s="97">
        <f t="shared" ca="1" si="112"/>
        <v>1888.4955577676299</v>
      </c>
      <c r="N397" s="54">
        <f>Assumptions!E59</f>
        <v>0.25</v>
      </c>
      <c r="O397" s="77">
        <f t="shared" ca="1" si="113"/>
        <v>0.2604446221354132</v>
      </c>
      <c r="P397" s="77">
        <f t="shared" ca="1" si="114"/>
        <v>0.27088924427082645</v>
      </c>
      <c r="Q397" s="77">
        <f t="shared" ca="1" si="115"/>
        <v>0.2813338664062397</v>
      </c>
      <c r="R397" s="77">
        <f t="shared" ca="1" si="116"/>
        <v>0.29177848854165289</v>
      </c>
      <c r="S397" s="97">
        <f t="shared" ca="1" si="117"/>
        <v>174.88242766109406</v>
      </c>
      <c r="T397" s="97">
        <f t="shared" ca="1" si="118"/>
        <v>205.37083072032306</v>
      </c>
      <c r="U397" s="97">
        <f t="shared" ca="1" si="119"/>
        <v>240.7866076242056</v>
      </c>
      <c r="V397" s="97">
        <f t="shared" ca="1" si="120"/>
        <v>281.89007309124105</v>
      </c>
      <c r="W397" s="97">
        <f t="shared" ca="1" si="121"/>
        <v>329.55525302068577</v>
      </c>
      <c r="X397" s="97">
        <f t="shared" ca="1" si="122"/>
        <v>893.16604097561003</v>
      </c>
      <c r="Y397" s="97">
        <f t="shared" ca="1" si="123"/>
        <v>4667.1059769887515</v>
      </c>
      <c r="Z397" s="97">
        <f t="shared" ca="1" si="124"/>
        <v>9622.461529619246</v>
      </c>
      <c r="AA397" s="97">
        <f ca="1">Assumptions!D40*Y397+(1-Assumptions!D40)*Z397</f>
        <v>6897.0159756724743</v>
      </c>
      <c r="AB397" s="97">
        <f t="shared" ca="1" si="125"/>
        <v>4179.9580244829785</v>
      </c>
      <c r="AC397" s="97">
        <f t="shared" ca="1" si="126"/>
        <v>5073.124065458589</v>
      </c>
      <c r="AD397" s="97">
        <f ca="1">AC397+Assumptions!D47-Assumptions!D48-Assumptions!D49</f>
        <v>6213.624065458589</v>
      </c>
      <c r="AE397" s="73">
        <f ca="1">AD397/Assumptions!D46</f>
        <v>133.62632398835675</v>
      </c>
      <c r="AF397" s="77">
        <f ca="1">AE397/Assumptions!D45-1</f>
        <v>0.32565797607496783</v>
      </c>
    </row>
    <row r="398" spans="2:32" x14ac:dyDescent="0.2">
      <c r="B398" s="130">
        <v>387</v>
      </c>
      <c r="C398" s="77">
        <f ca="1">MAX(Assumptions!F70,MIN(Assumptions!G70,NORMINV(RAND(),Assumptions!D70,Assumptions!E70)))</f>
        <v>0.14863299443986755</v>
      </c>
      <c r="D398" s="77">
        <f ca="1">MAX(Assumptions!F71,MIN(Assumptions!G71,NORMINV(RAND(),Assumptions!D71,Assumptions!E71)))</f>
        <v>0.27593304459622631</v>
      </c>
      <c r="E398" s="77">
        <f ca="1">MAX(Assumptions!F72,MIN(Assumptions!G72,NORMINV(RAND(),Assumptions!D72,Assumptions!E72)))</f>
        <v>9.225058195834121E-2</v>
      </c>
      <c r="F398" s="77">
        <f ca="1">MAX(Assumptions!F73,MIN(Assumptions!G73,NORMINV(RAND(),Assumptions!D73,Assumptions!E73)))</f>
        <v>2.6485268431918948E-2</v>
      </c>
      <c r="G398" s="101">
        <f ca="1">MAX(Assumptions!F74,MIN(Assumptions!G74,NORMINV(RAND(),Assumptions!D74,Assumptions!E74)))</f>
        <v>13.699271239561</v>
      </c>
      <c r="H398" s="77">
        <f ca="1">MAX(Assumptions!F75,MIN(Assumptions!G75,NORMINV(RAND(),Assumptions!D75,Assumptions!E75)))</f>
        <v>0.68246058379657015</v>
      </c>
      <c r="I398" s="97">
        <f ca="1">'Historical Financials'!F7*(1+C398)</f>
        <v>1191.8215950308063</v>
      </c>
      <c r="J398" s="97">
        <f t="shared" ca="1" si="109"/>
        <v>1368.9656075383341</v>
      </c>
      <c r="K398" s="97">
        <f t="shared" ca="1" si="110"/>
        <v>1572.439065071949</v>
      </c>
      <c r="L398" s="97">
        <f t="shared" ca="1" si="111"/>
        <v>1806.1553918878183</v>
      </c>
      <c r="M398" s="97">
        <f t="shared" ca="1" si="112"/>
        <v>2074.6096762078168</v>
      </c>
      <c r="N398" s="54">
        <f>Assumptions!E59</f>
        <v>0.25</v>
      </c>
      <c r="O398" s="77">
        <f t="shared" ca="1" si="113"/>
        <v>0.25648326114905656</v>
      </c>
      <c r="P398" s="77">
        <f t="shared" ca="1" si="114"/>
        <v>0.26296652229811313</v>
      </c>
      <c r="Q398" s="77">
        <f t="shared" ca="1" si="115"/>
        <v>0.26944978344716974</v>
      </c>
      <c r="R398" s="77">
        <f t="shared" ca="1" si="116"/>
        <v>0.27593304459622631</v>
      </c>
      <c r="S398" s="97">
        <f t="shared" ca="1" si="117"/>
        <v>203.34281538152086</v>
      </c>
      <c r="T398" s="97">
        <f t="shared" ca="1" si="118"/>
        <v>239.62335134596651</v>
      </c>
      <c r="U398" s="97">
        <f t="shared" ca="1" si="119"/>
        <v>282.19665460508406</v>
      </c>
      <c r="V398" s="97">
        <f t="shared" ca="1" si="120"/>
        <v>332.1318497030407</v>
      </c>
      <c r="W398" s="97">
        <f t="shared" ca="1" si="121"/>
        <v>390.67685719977413</v>
      </c>
      <c r="X398" s="97">
        <f t="shared" ca="1" si="122"/>
        <v>1088.2531767337903</v>
      </c>
      <c r="Y398" s="97">
        <f t="shared" ca="1" si="123"/>
        <v>6097.8047108637429</v>
      </c>
      <c r="Z398" s="97">
        <f t="shared" ca="1" si="124"/>
        <v>7842.1939096108763</v>
      </c>
      <c r="AA398" s="97">
        <f ca="1">Assumptions!D40*Y398+(1-Assumptions!D40)*Z398</f>
        <v>6882.7798502999522</v>
      </c>
      <c r="AB398" s="97">
        <f t="shared" ca="1" si="125"/>
        <v>4427.4376585507307</v>
      </c>
      <c r="AC398" s="97">
        <f t="shared" ca="1" si="126"/>
        <v>5515.6908352845212</v>
      </c>
      <c r="AD398" s="97">
        <f ca="1">AC398+Assumptions!D47-Assumptions!D48-Assumptions!D49</f>
        <v>6656.1908352845212</v>
      </c>
      <c r="AE398" s="73">
        <f ca="1">AD398/Assumptions!D46</f>
        <v>143.14388893084993</v>
      </c>
      <c r="AF398" s="77">
        <f ca="1">AE398/Assumptions!D45-1</f>
        <v>0.42007826320287633</v>
      </c>
    </row>
    <row r="399" spans="2:32" x14ac:dyDescent="0.2">
      <c r="B399" s="130">
        <v>388</v>
      </c>
      <c r="C399" s="77">
        <f ca="1">MAX(Assumptions!F70,MIN(Assumptions!G70,NORMINV(RAND(),Assumptions!D70,Assumptions!E70)))</f>
        <v>0.18979241815699596</v>
      </c>
      <c r="D399" s="77">
        <f ca="1">MAX(Assumptions!F71,MIN(Assumptions!G71,NORMINV(RAND(),Assumptions!D71,Assumptions!E71)))</f>
        <v>0.35111486114743418</v>
      </c>
      <c r="E399" s="77">
        <f ca="1">MAX(Assumptions!F72,MIN(Assumptions!G72,NORMINV(RAND(),Assumptions!D72,Assumptions!E72)))</f>
        <v>8.2768609141617974E-2</v>
      </c>
      <c r="F399" s="77">
        <f ca="1">MAX(Assumptions!F73,MIN(Assumptions!G73,NORMINV(RAND(),Assumptions!D73,Assumptions!E73)))</f>
        <v>4.3197160466112224E-2</v>
      </c>
      <c r="G399" s="101">
        <f ca="1">MAX(Assumptions!F74,MIN(Assumptions!G74,NORMINV(RAND(),Assumptions!D74,Assumptions!E74)))</f>
        <v>16.264287461826502</v>
      </c>
      <c r="H399" s="77">
        <f ca="1">MAX(Assumptions!F75,MIN(Assumptions!G75,NORMINV(RAND(),Assumptions!D75,Assumptions!E75)))</f>
        <v>0.60131598840709322</v>
      </c>
      <c r="I399" s="97">
        <f ca="1">'Historical Financials'!F7*(1+C399)</f>
        <v>1234.5286130796987</v>
      </c>
      <c r="J399" s="97">
        <f t="shared" ca="1" si="109"/>
        <v>1468.8327838400971</v>
      </c>
      <c r="K399" s="97">
        <f t="shared" ca="1" si="110"/>
        <v>1747.6061097533811</v>
      </c>
      <c r="L399" s="97">
        <f t="shared" ca="1" si="111"/>
        <v>2079.2884993094158</v>
      </c>
      <c r="M399" s="97">
        <f t="shared" ca="1" si="112"/>
        <v>2473.9216916393807</v>
      </c>
      <c r="N399" s="54">
        <f>Assumptions!E59</f>
        <v>0.25</v>
      </c>
      <c r="O399" s="77">
        <f t="shared" ca="1" si="113"/>
        <v>0.27527871528685854</v>
      </c>
      <c r="P399" s="77">
        <f t="shared" ca="1" si="114"/>
        <v>0.30055743057371709</v>
      </c>
      <c r="Q399" s="77">
        <f t="shared" ca="1" si="115"/>
        <v>0.32583614586057563</v>
      </c>
      <c r="R399" s="77">
        <f t="shared" ca="1" si="116"/>
        <v>0.35111486114743418</v>
      </c>
      <c r="S399" s="97">
        <f t="shared" ca="1" si="117"/>
        <v>185.58544829771424</v>
      </c>
      <c r="T399" s="97">
        <f t="shared" ca="1" si="118"/>
        <v>243.13514567322181</v>
      </c>
      <c r="U399" s="97">
        <f t="shared" ca="1" si="119"/>
        <v>315.84483201083469</v>
      </c>
      <c r="V399" s="97">
        <f t="shared" ca="1" si="120"/>
        <v>407.39600226762389</v>
      </c>
      <c r="W399" s="97">
        <f t="shared" ca="1" si="121"/>
        <v>522.32151064316201</v>
      </c>
      <c r="X399" s="97">
        <f t="shared" ca="1" si="122"/>
        <v>1274.9518186574396</v>
      </c>
      <c r="Y399" s="97">
        <f t="shared" ca="1" si="123"/>
        <v>13769.632777952698</v>
      </c>
      <c r="Z399" s="97">
        <f t="shared" ca="1" si="124"/>
        <v>14127.65893536259</v>
      </c>
      <c r="AA399" s="97">
        <f ca="1">Assumptions!D40*Y399+(1-Assumptions!D40)*Z399</f>
        <v>13930.744548787148</v>
      </c>
      <c r="AB399" s="97">
        <f t="shared" ca="1" si="125"/>
        <v>9360.435303788905</v>
      </c>
      <c r="AC399" s="97">
        <f t="shared" ca="1" si="126"/>
        <v>10635.387122446344</v>
      </c>
      <c r="AD399" s="97">
        <f ca="1">AC399+Assumptions!D47-Assumptions!D48-Assumptions!D49</f>
        <v>11775.887122446344</v>
      </c>
      <c r="AE399" s="73">
        <f ca="1">AD399/Assumptions!D46</f>
        <v>253.24488435368482</v>
      </c>
      <c r="AF399" s="77">
        <f ca="1">AE399/Assumptions!D45-1</f>
        <v>1.5123500431913177</v>
      </c>
    </row>
    <row r="400" spans="2:32" x14ac:dyDescent="0.2">
      <c r="B400" s="130">
        <v>389</v>
      </c>
      <c r="C400" s="77">
        <f ca="1">MAX(Assumptions!F70,MIN(Assumptions!G70,NORMINV(RAND(),Assumptions!D70,Assumptions!E70)))</f>
        <v>0.15497754558197982</v>
      </c>
      <c r="D400" s="77">
        <f ca="1">MAX(Assumptions!F71,MIN(Assumptions!G71,NORMINV(RAND(),Assumptions!D71,Assumptions!E71)))</f>
        <v>0.28517211287628919</v>
      </c>
      <c r="E400" s="77">
        <f ca="1">MAX(Assumptions!F72,MIN(Assumptions!G72,NORMINV(RAND(),Assumptions!D72,Assumptions!E72)))</f>
        <v>0.10064094337941885</v>
      </c>
      <c r="F400" s="77">
        <f ca="1">MAX(Assumptions!F73,MIN(Assumptions!G73,NORMINV(RAND(),Assumptions!D73,Assumptions!E73)))</f>
        <v>2.9949718332951843E-2</v>
      </c>
      <c r="G400" s="101">
        <f ca="1">MAX(Assumptions!F74,MIN(Assumptions!G74,NORMINV(RAND(),Assumptions!D74,Assumptions!E74)))</f>
        <v>13.320346127266626</v>
      </c>
      <c r="H400" s="77">
        <f ca="1">MAX(Assumptions!F75,MIN(Assumptions!G75,NORMINV(RAND(),Assumptions!D75,Assumptions!E75)))</f>
        <v>0.52087575444780954</v>
      </c>
      <c r="I400" s="97">
        <f ca="1">'Historical Financials'!F7*(1+C400)</f>
        <v>1198.404701295862</v>
      </c>
      <c r="J400" s="97">
        <f t="shared" ca="1" si="109"/>
        <v>1384.1305205166002</v>
      </c>
      <c r="K400" s="97">
        <f t="shared" ca="1" si="110"/>
        <v>1598.6396713513709</v>
      </c>
      <c r="L400" s="97">
        <f t="shared" ca="1" si="111"/>
        <v>1846.3929238873891</v>
      </c>
      <c r="M400" s="97">
        <f t="shared" ca="1" si="112"/>
        <v>2132.5423674113918</v>
      </c>
      <c r="N400" s="54">
        <f>Assumptions!E59</f>
        <v>0.25</v>
      </c>
      <c r="O400" s="77">
        <f t="shared" ca="1" si="113"/>
        <v>0.2587930282190723</v>
      </c>
      <c r="P400" s="77">
        <f t="shared" ca="1" si="114"/>
        <v>0.26758605643814459</v>
      </c>
      <c r="Q400" s="77">
        <f t="shared" ca="1" si="115"/>
        <v>0.27637908465721689</v>
      </c>
      <c r="R400" s="77">
        <f t="shared" ca="1" si="116"/>
        <v>0.28517211287628919</v>
      </c>
      <c r="S400" s="97">
        <f t="shared" ca="1" si="117"/>
        <v>156.05498823032099</v>
      </c>
      <c r="T400" s="97">
        <f t="shared" ca="1" si="118"/>
        <v>186.57942916302937</v>
      </c>
      <c r="U400" s="97">
        <f t="shared" ca="1" si="119"/>
        <v>222.81694107526917</v>
      </c>
      <c r="V400" s="97">
        <f t="shared" ca="1" si="120"/>
        <v>265.80518217118089</v>
      </c>
      <c r="W400" s="97">
        <f t="shared" ca="1" si="121"/>
        <v>316.76622133294478</v>
      </c>
      <c r="X400" s="97">
        <f t="shared" ca="1" si="122"/>
        <v>840.1581443031049</v>
      </c>
      <c r="Y400" s="97">
        <f t="shared" ca="1" si="123"/>
        <v>4615.1878146800536</v>
      </c>
      <c r="Z400" s="97">
        <f t="shared" ca="1" si="124"/>
        <v>8100.6567757300963</v>
      </c>
      <c r="AA400" s="97">
        <f ca="1">Assumptions!D40*Y400+(1-Assumptions!D40)*Z400</f>
        <v>6183.6488471525727</v>
      </c>
      <c r="AB400" s="97">
        <f t="shared" ca="1" si="125"/>
        <v>3828.3928587648902</v>
      </c>
      <c r="AC400" s="97">
        <f t="shared" ca="1" si="126"/>
        <v>4668.5510030679952</v>
      </c>
      <c r="AD400" s="97">
        <f ca="1">AC400+Assumptions!D47-Assumptions!D48-Assumptions!D49</f>
        <v>5809.0510030679952</v>
      </c>
      <c r="AE400" s="73">
        <f ca="1">AD400/Assumptions!D46</f>
        <v>124.92582802296764</v>
      </c>
      <c r="AF400" s="77">
        <f ca="1">AE400/Assumptions!D45-1</f>
        <v>0.23934353197388525</v>
      </c>
    </row>
    <row r="401" spans="2:32" x14ac:dyDescent="0.2">
      <c r="B401" s="130">
        <v>390</v>
      </c>
      <c r="C401" s="77">
        <f ca="1">MAX(Assumptions!F70,MIN(Assumptions!G70,NORMINV(RAND(),Assumptions!D70,Assumptions!E70)))</f>
        <v>0.14365111140298414</v>
      </c>
      <c r="D401" s="77">
        <f ca="1">MAX(Assumptions!F71,MIN(Assumptions!G71,NORMINV(RAND(),Assumptions!D71,Assumptions!E71)))</f>
        <v>0.34838129414866109</v>
      </c>
      <c r="E401" s="77">
        <f ca="1">MAX(Assumptions!F72,MIN(Assumptions!G72,NORMINV(RAND(),Assumptions!D72,Assumptions!E72)))</f>
        <v>7.0662317767314936E-2</v>
      </c>
      <c r="F401" s="77">
        <f ca="1">MAX(Assumptions!F73,MIN(Assumptions!G73,NORMINV(RAND(),Assumptions!D73,Assumptions!E73)))</f>
        <v>4.4727977930482846E-2</v>
      </c>
      <c r="G401" s="101">
        <f ca="1">MAX(Assumptions!F74,MIN(Assumptions!G74,NORMINV(RAND(),Assumptions!D74,Assumptions!E74)))</f>
        <v>11.695671277175805</v>
      </c>
      <c r="H401" s="77">
        <f ca="1">MAX(Assumptions!F75,MIN(Assumptions!G75,NORMINV(RAND(),Assumptions!D75,Assumptions!E75)))</f>
        <v>0.70579750742032421</v>
      </c>
      <c r="I401" s="97">
        <f ca="1">'Historical Financials'!F7*(1+C401)</f>
        <v>1186.6523931917363</v>
      </c>
      <c r="J401" s="97">
        <f t="shared" ca="1" si="109"/>
        <v>1357.1163283227402</v>
      </c>
      <c r="K401" s="97">
        <f t="shared" ca="1" si="110"/>
        <v>1552.0675971894389</v>
      </c>
      <c r="L401" s="97">
        <f t="shared" ca="1" si="111"/>
        <v>1775.0238324982608</v>
      </c>
      <c r="M401" s="97">
        <f t="shared" ca="1" si="112"/>
        <v>2030.0079788034204</v>
      </c>
      <c r="N401" s="54">
        <f>Assumptions!E59</f>
        <v>0.25</v>
      </c>
      <c r="O401" s="77">
        <f t="shared" ca="1" si="113"/>
        <v>0.27459532353716526</v>
      </c>
      <c r="P401" s="77">
        <f t="shared" ca="1" si="114"/>
        <v>0.29919064707433052</v>
      </c>
      <c r="Q401" s="77">
        <f t="shared" ca="1" si="115"/>
        <v>0.32378597061149583</v>
      </c>
      <c r="R401" s="77">
        <f t="shared" ca="1" si="116"/>
        <v>0.34838129414866109</v>
      </c>
      <c r="S401" s="97">
        <f t="shared" ca="1" si="117"/>
        <v>209.38407532227251</v>
      </c>
      <c r="T401" s="97">
        <f t="shared" ca="1" si="118"/>
        <v>263.0209444221648</v>
      </c>
      <c r="U401" s="97">
        <f t="shared" ca="1" si="119"/>
        <v>327.74703046030322</v>
      </c>
      <c r="V401" s="97">
        <f t="shared" ca="1" si="120"/>
        <v>405.64145889381223</v>
      </c>
      <c r="W401" s="97">
        <f t="shared" ca="1" si="121"/>
        <v>499.1518594364797</v>
      </c>
      <c r="X401" s="97">
        <f t="shared" ca="1" si="122"/>
        <v>1355.542409768698</v>
      </c>
      <c r="Y401" s="97">
        <f t="shared" ca="1" si="123"/>
        <v>20107.622406054394</v>
      </c>
      <c r="Z401" s="97">
        <f t="shared" ca="1" si="124"/>
        <v>8271.3752938822308</v>
      </c>
      <c r="AA401" s="97">
        <f ca="1">Assumptions!D40*Y401+(1-Assumptions!D40)*Z401</f>
        <v>14781.31120557692</v>
      </c>
      <c r="AB401" s="97">
        <f t="shared" ca="1" si="125"/>
        <v>10506.31388378066</v>
      </c>
      <c r="AC401" s="97">
        <f t="shared" ca="1" si="126"/>
        <v>11861.856293549357</v>
      </c>
      <c r="AD401" s="97">
        <f ca="1">AC401+Assumptions!D47-Assumptions!D48-Assumptions!D49</f>
        <v>13002.356293549357</v>
      </c>
      <c r="AE401" s="73">
        <f ca="1">AD401/Assumptions!D46</f>
        <v>279.62056545267433</v>
      </c>
      <c r="AF401" s="77">
        <f ca="1">AE401/Assumptions!D45-1</f>
        <v>1.7740135461574833</v>
      </c>
    </row>
    <row r="402" spans="2:32" x14ac:dyDescent="0.2">
      <c r="B402" s="130">
        <v>391</v>
      </c>
      <c r="C402" s="77">
        <f ca="1">MAX(Assumptions!F70,MIN(Assumptions!G70,NORMINV(RAND(),Assumptions!D70,Assumptions!E70)))</f>
        <v>0.18995501149708716</v>
      </c>
      <c r="D402" s="77">
        <f ca="1">MAX(Assumptions!F71,MIN(Assumptions!G71,NORMINV(RAND(),Assumptions!D71,Assumptions!E71)))</f>
        <v>0.2906662371983792</v>
      </c>
      <c r="E402" s="77">
        <f ca="1">MAX(Assumptions!F72,MIN(Assumptions!G72,NORMINV(RAND(),Assumptions!D72,Assumptions!E72)))</f>
        <v>9.3395073098184928E-2</v>
      </c>
      <c r="F402" s="77">
        <f ca="1">MAX(Assumptions!F73,MIN(Assumptions!G73,NORMINV(RAND(),Assumptions!D73,Assumptions!E73)))</f>
        <v>3.1168094339747751E-2</v>
      </c>
      <c r="G402" s="101">
        <f ca="1">MAX(Assumptions!F74,MIN(Assumptions!G74,NORMINV(RAND(),Assumptions!D74,Assumptions!E74)))</f>
        <v>15.589750391253531</v>
      </c>
      <c r="H402" s="77">
        <f ca="1">MAX(Assumptions!F75,MIN(Assumptions!G75,NORMINV(RAND(),Assumptions!D75,Assumptions!E75)))</f>
        <v>0.59053120905684642</v>
      </c>
      <c r="I402" s="97">
        <f ca="1">'Historical Financials'!F7*(1+C402)</f>
        <v>1234.6973199293775</v>
      </c>
      <c r="J402" s="97">
        <f t="shared" ca="1" si="109"/>
        <v>1469.2342635319851</v>
      </c>
      <c r="K402" s="97">
        <f t="shared" ca="1" si="110"/>
        <v>1748.3226749531177</v>
      </c>
      <c r="L402" s="97">
        <f t="shared" ca="1" si="111"/>
        <v>2080.4253287744555</v>
      </c>
      <c r="M402" s="97">
        <f t="shared" ca="1" si="112"/>
        <v>2475.6125460206385</v>
      </c>
      <c r="N402" s="54">
        <f>Assumptions!E59</f>
        <v>0.25</v>
      </c>
      <c r="O402" s="77">
        <f t="shared" ca="1" si="113"/>
        <v>0.26016655929959481</v>
      </c>
      <c r="P402" s="77">
        <f t="shared" ca="1" si="114"/>
        <v>0.27033311859918963</v>
      </c>
      <c r="Q402" s="77">
        <f t="shared" ca="1" si="115"/>
        <v>0.28049967789878438</v>
      </c>
      <c r="R402" s="77">
        <f t="shared" ca="1" si="116"/>
        <v>0.2906662371983792</v>
      </c>
      <c r="S402" s="97">
        <f t="shared" ca="1" si="117"/>
        <v>182.28182528928579</v>
      </c>
      <c r="T402" s="97">
        <f t="shared" ca="1" si="118"/>
        <v>225.72796999438873</v>
      </c>
      <c r="U402" s="97">
        <f t="shared" ca="1" si="119"/>
        <v>279.10248249438291</v>
      </c>
      <c r="V402" s="97">
        <f t="shared" ca="1" si="120"/>
        <v>344.60958605399509</v>
      </c>
      <c r="W402" s="97">
        <f t="shared" ca="1" si="121"/>
        <v>424.93266608336211</v>
      </c>
      <c r="X402" s="97">
        <f t="shared" ca="1" si="122"/>
        <v>1082.069310458272</v>
      </c>
      <c r="Y402" s="97">
        <f t="shared" ca="1" si="123"/>
        <v>7041.5921879941452</v>
      </c>
      <c r="Z402" s="97">
        <f t="shared" ca="1" si="124"/>
        <v>11218.025560257554</v>
      </c>
      <c r="AA402" s="97">
        <f ca="1">Assumptions!D40*Y402+(1-Assumptions!D40)*Z402</f>
        <v>8920.9872055126798</v>
      </c>
      <c r="AB402" s="97">
        <f t="shared" ca="1" si="125"/>
        <v>5708.5702974360174</v>
      </c>
      <c r="AC402" s="97">
        <f t="shared" ca="1" si="126"/>
        <v>6790.6396078942889</v>
      </c>
      <c r="AD402" s="97">
        <f ca="1">AC402+Assumptions!D47-Assumptions!D48-Assumptions!D49</f>
        <v>7931.1396078942889</v>
      </c>
      <c r="AE402" s="73">
        <f ca="1">AD402/Assumptions!D46</f>
        <v>170.56214210525351</v>
      </c>
      <c r="AF402" s="77">
        <f ca="1">AE402/Assumptions!D45-1</f>
        <v>0.69208474310767376</v>
      </c>
    </row>
    <row r="403" spans="2:32" x14ac:dyDescent="0.2">
      <c r="B403" s="130">
        <v>392</v>
      </c>
      <c r="C403" s="77">
        <f ca="1">MAX(Assumptions!F70,MIN(Assumptions!G70,NORMINV(RAND(),Assumptions!D70,Assumptions!E70)))</f>
        <v>0.18250067769025854</v>
      </c>
      <c r="D403" s="77">
        <f ca="1">MAX(Assumptions!F71,MIN(Assumptions!G71,NORMINV(RAND(),Assumptions!D71,Assumptions!E71)))</f>
        <v>0.31637532245698269</v>
      </c>
      <c r="E403" s="77">
        <f ca="1">MAX(Assumptions!F72,MIN(Assumptions!G72,NORMINV(RAND(),Assumptions!D72,Assumptions!E72)))</f>
        <v>8.0322302068065538E-2</v>
      </c>
      <c r="F403" s="77">
        <f ca="1">MAX(Assumptions!F73,MIN(Assumptions!G73,NORMINV(RAND(),Assumptions!D73,Assumptions!E73)))</f>
        <v>4.7220731296670392E-2</v>
      </c>
      <c r="G403" s="101">
        <f ca="1">MAX(Assumptions!F74,MIN(Assumptions!G74,NORMINV(RAND(),Assumptions!D74,Assumptions!E74)))</f>
        <v>21.622414737074962</v>
      </c>
      <c r="H403" s="77">
        <f ca="1">MAX(Assumptions!F75,MIN(Assumptions!G75,NORMINV(RAND(),Assumptions!D75,Assumptions!E75)))</f>
        <v>0.57886431418337791</v>
      </c>
      <c r="I403" s="97">
        <f ca="1">'Historical Financials'!F7*(1+C403)</f>
        <v>1226.9627031714122</v>
      </c>
      <c r="J403" s="97">
        <f t="shared" ca="1" si="109"/>
        <v>1450.8842280008664</v>
      </c>
      <c r="K403" s="97">
        <f t="shared" ca="1" si="110"/>
        <v>1715.671582861132</v>
      </c>
      <c r="L403" s="97">
        <f t="shared" ca="1" si="111"/>
        <v>2028.782809427207</v>
      </c>
      <c r="M403" s="97">
        <f t="shared" ca="1" si="112"/>
        <v>2399.0370470340185</v>
      </c>
      <c r="N403" s="54">
        <f>Assumptions!E59</f>
        <v>0.25</v>
      </c>
      <c r="O403" s="77">
        <f t="shared" ca="1" si="113"/>
        <v>0.26659383061424569</v>
      </c>
      <c r="P403" s="77">
        <f t="shared" ca="1" si="114"/>
        <v>0.28318766122849137</v>
      </c>
      <c r="Q403" s="77">
        <f t="shared" ca="1" si="115"/>
        <v>0.299781491842737</v>
      </c>
      <c r="R403" s="77">
        <f t="shared" ca="1" si="116"/>
        <v>0.31637532245698269</v>
      </c>
      <c r="S403" s="97">
        <f t="shared" ca="1" si="117"/>
        <v>177.56123092497575</v>
      </c>
      <c r="T403" s="97">
        <f t="shared" ca="1" si="118"/>
        <v>223.90285516827453</v>
      </c>
      <c r="U403" s="97">
        <f t="shared" ca="1" si="119"/>
        <v>281.24529240233198</v>
      </c>
      <c r="V403" s="97">
        <f t="shared" ca="1" si="120"/>
        <v>352.06037709366529</v>
      </c>
      <c r="W403" s="97">
        <f t="shared" ca="1" si="121"/>
        <v>439.35576809054089</v>
      </c>
      <c r="X403" s="97">
        <f t="shared" ca="1" si="122"/>
        <v>1136.3059941751997</v>
      </c>
      <c r="Y403" s="97">
        <f t="shared" ca="1" si="123"/>
        <v>13899.717084023878</v>
      </c>
      <c r="Z403" s="97">
        <f t="shared" ca="1" si="124"/>
        <v>16411.328876235279</v>
      </c>
      <c r="AA403" s="97">
        <f ca="1">Assumptions!D40*Y403+(1-Assumptions!D40)*Z403</f>
        <v>15029.942390519009</v>
      </c>
      <c r="AB403" s="97">
        <f t="shared" ca="1" si="125"/>
        <v>10213.876618535758</v>
      </c>
      <c r="AC403" s="97">
        <f t="shared" ca="1" si="126"/>
        <v>11350.182612710958</v>
      </c>
      <c r="AD403" s="97">
        <f ca="1">AC403+Assumptions!D47-Assumptions!D48-Assumptions!D49</f>
        <v>12490.682612710958</v>
      </c>
      <c r="AE403" s="73">
        <f ca="1">AD403/Assumptions!D46</f>
        <v>268.6168303808808</v>
      </c>
      <c r="AF403" s="77">
        <f ca="1">AE403/Assumptions!D45-1</f>
        <v>1.6648495077468333</v>
      </c>
    </row>
    <row r="404" spans="2:32" x14ac:dyDescent="0.2">
      <c r="B404" s="130">
        <v>393</v>
      </c>
      <c r="C404" s="77">
        <f ca="1">MAX(Assumptions!F70,MIN(Assumptions!G70,NORMINV(RAND(),Assumptions!D70,Assumptions!E70)))</f>
        <v>0.12807938839855107</v>
      </c>
      <c r="D404" s="77">
        <f ca="1">MAX(Assumptions!F71,MIN(Assumptions!G71,NORMINV(RAND(),Assumptions!D71,Assumptions!E71)))</f>
        <v>0.27038712663368752</v>
      </c>
      <c r="E404" s="77">
        <f ca="1">MAX(Assumptions!F72,MIN(Assumptions!G72,NORMINV(RAND(),Assumptions!D72,Assumptions!E72)))</f>
        <v>8.5547274490710506E-2</v>
      </c>
      <c r="F404" s="77">
        <f ca="1">MAX(Assumptions!F73,MIN(Assumptions!G73,NORMINV(RAND(),Assumptions!D73,Assumptions!E73)))</f>
        <v>2.8420993737023316E-2</v>
      </c>
      <c r="G404" s="101">
        <f ca="1">MAX(Assumptions!F74,MIN(Assumptions!G74,NORMINV(RAND(),Assumptions!D74,Assumptions!E74)))</f>
        <v>11.282011742459702</v>
      </c>
      <c r="H404" s="77">
        <f ca="1">MAX(Assumptions!F75,MIN(Assumptions!G75,NORMINV(RAND(),Assumptions!D75,Assumptions!E75)))</f>
        <v>0.63711467014945933</v>
      </c>
      <c r="I404" s="97">
        <f ca="1">'Historical Financials'!F7*(1+C404)</f>
        <v>1170.4951734023366</v>
      </c>
      <c r="J404" s="97">
        <f t="shared" ca="1" si="109"/>
        <v>1320.4114793351639</v>
      </c>
      <c r="K404" s="97">
        <f t="shared" ca="1" si="110"/>
        <v>1489.5289740428379</v>
      </c>
      <c r="L404" s="97">
        <f t="shared" ca="1" si="111"/>
        <v>1680.306934040166</v>
      </c>
      <c r="M404" s="97">
        <f t="shared" ca="1" si="112"/>
        <v>1895.519618473875</v>
      </c>
      <c r="N404" s="54">
        <f>Assumptions!E59</f>
        <v>0.25</v>
      </c>
      <c r="O404" s="77">
        <f t="shared" ca="1" si="113"/>
        <v>0.25509678165842187</v>
      </c>
      <c r="P404" s="77">
        <f t="shared" ca="1" si="114"/>
        <v>0.26019356331684373</v>
      </c>
      <c r="Q404" s="77">
        <f t="shared" ca="1" si="115"/>
        <v>0.26529034497526566</v>
      </c>
      <c r="R404" s="77">
        <f t="shared" ca="1" si="116"/>
        <v>0.27038712663368752</v>
      </c>
      <c r="S404" s="97">
        <f t="shared" ca="1" si="117"/>
        <v>186.43491157844096</v>
      </c>
      <c r="T404" s="97">
        <f t="shared" ca="1" si="118"/>
        <v>214.60106656135397</v>
      </c>
      <c r="U404" s="97">
        <f t="shared" ca="1" si="119"/>
        <v>246.92388958857657</v>
      </c>
      <c r="V404" s="97">
        <f t="shared" ca="1" si="120"/>
        <v>284.00610076825313</v>
      </c>
      <c r="W404" s="97">
        <f t="shared" ca="1" si="121"/>
        <v>326.53662490099333</v>
      </c>
      <c r="X404" s="97">
        <f t="shared" ca="1" si="122"/>
        <v>968.01289627734775</v>
      </c>
      <c r="Y404" s="97">
        <f t="shared" ca="1" si="123"/>
        <v>5878.5048814951606</v>
      </c>
      <c r="Z404" s="97">
        <f t="shared" ca="1" si="124"/>
        <v>5782.3029496588842</v>
      </c>
      <c r="AA404" s="97">
        <f ca="1">Assumptions!D40*Y404+(1-Assumptions!D40)*Z404</f>
        <v>5835.2140121688362</v>
      </c>
      <c r="AB404" s="97">
        <f t="shared" ca="1" si="125"/>
        <v>3870.9100754067522</v>
      </c>
      <c r="AC404" s="97">
        <f t="shared" ca="1" si="126"/>
        <v>4838.9229716841</v>
      </c>
      <c r="AD404" s="97">
        <f ca="1">AC404+Assumptions!D47-Assumptions!D48-Assumptions!D49</f>
        <v>5979.4229716841</v>
      </c>
      <c r="AE404" s="73">
        <f ca="1">AD404/Assumptions!D46</f>
        <v>128.58974132653978</v>
      </c>
      <c r="AF404" s="77">
        <f ca="1">AE404/Assumptions!D45-1</f>
        <v>0.27569187823948194</v>
      </c>
    </row>
    <row r="405" spans="2:32" x14ac:dyDescent="0.2">
      <c r="B405" s="130">
        <v>394</v>
      </c>
      <c r="C405" s="77">
        <f ca="1">MAX(Assumptions!F70,MIN(Assumptions!G70,NORMINV(RAND(),Assumptions!D70,Assumptions!E70)))</f>
        <v>0.16681943420201717</v>
      </c>
      <c r="D405" s="77">
        <f ca="1">MAX(Assumptions!F71,MIN(Assumptions!G71,NORMINV(RAND(),Assumptions!D71,Assumptions!E71)))</f>
        <v>0.29824963168471269</v>
      </c>
      <c r="E405" s="77">
        <f ca="1">MAX(Assumptions!F72,MIN(Assumptions!G72,NORMINV(RAND(),Assumptions!D72,Assumptions!E72)))</f>
        <v>8.2007528431020521E-2</v>
      </c>
      <c r="F405" s="77">
        <f ca="1">MAX(Assumptions!F73,MIN(Assumptions!G73,NORMINV(RAND(),Assumptions!D73,Assumptions!E73)))</f>
        <v>4.1122269062862093E-2</v>
      </c>
      <c r="G405" s="101">
        <f ca="1">MAX(Assumptions!F74,MIN(Assumptions!G74,NORMINV(RAND(),Assumptions!D74,Assumptions!E74)))</f>
        <v>15.33778179551808</v>
      </c>
      <c r="H405" s="77">
        <f ca="1">MAX(Assumptions!F75,MIN(Assumptions!G75,NORMINV(RAND(),Assumptions!D75,Assumptions!E75)))</f>
        <v>0.70149513122801488</v>
      </c>
      <c r="I405" s="97">
        <f ca="1">'Historical Financials'!F7*(1+C405)</f>
        <v>1210.6918449280131</v>
      </c>
      <c r="J405" s="97">
        <f t="shared" ca="1" si="109"/>
        <v>1412.6587734919008</v>
      </c>
      <c r="K405" s="97">
        <f t="shared" ca="1" si="110"/>
        <v>1648.3177108063353</v>
      </c>
      <c r="L405" s="97">
        <f t="shared" ca="1" si="111"/>
        <v>1923.2891387082125</v>
      </c>
      <c r="M405" s="97">
        <f t="shared" ca="1" si="112"/>
        <v>2244.1311446344016</v>
      </c>
      <c r="N405" s="54">
        <f>Assumptions!E59</f>
        <v>0.25</v>
      </c>
      <c r="O405" s="77">
        <f t="shared" ca="1" si="113"/>
        <v>0.26206240792117819</v>
      </c>
      <c r="P405" s="77">
        <f t="shared" ca="1" si="114"/>
        <v>0.27412481584235637</v>
      </c>
      <c r="Q405" s="77">
        <f t="shared" ca="1" si="115"/>
        <v>0.2861872237635345</v>
      </c>
      <c r="R405" s="77">
        <f t="shared" ca="1" si="116"/>
        <v>0.29824963168471269</v>
      </c>
      <c r="S405" s="97">
        <f t="shared" ca="1" si="117"/>
        <v>212.323608658616</v>
      </c>
      <c r="T405" s="97">
        <f t="shared" ca="1" si="118"/>
        <v>259.69683652365143</v>
      </c>
      <c r="U405" s="97">
        <f t="shared" ca="1" si="119"/>
        <v>316.96691950127354</v>
      </c>
      <c r="V405" s="97">
        <f t="shared" ca="1" si="120"/>
        <v>386.11749666640679</v>
      </c>
      <c r="W405" s="97">
        <f t="shared" ca="1" si="121"/>
        <v>469.51860934454606</v>
      </c>
      <c r="X405" s="97">
        <f t="shared" ca="1" si="122"/>
        <v>1266.5750748211622</v>
      </c>
      <c r="Y405" s="97">
        <f t="shared" ca="1" si="123"/>
        <v>11956.051826070421</v>
      </c>
      <c r="Z405" s="97">
        <f t="shared" ca="1" si="124"/>
        <v>10265.750478489064</v>
      </c>
      <c r="AA405" s="97">
        <f ca="1">Assumptions!D40*Y405+(1-Assumptions!D40)*Z405</f>
        <v>11195.416219658811</v>
      </c>
      <c r="AB405" s="97">
        <f t="shared" ca="1" si="125"/>
        <v>7548.9896793657445</v>
      </c>
      <c r="AC405" s="97">
        <f t="shared" ca="1" si="126"/>
        <v>8815.5647541869075</v>
      </c>
      <c r="AD405" s="97">
        <f ca="1">AC405+Assumptions!D47-Assumptions!D48-Assumptions!D49</f>
        <v>9956.0647541869075</v>
      </c>
      <c r="AE405" s="73">
        <f ca="1">AD405/Assumptions!D46</f>
        <v>214.10891944487975</v>
      </c>
      <c r="AF405" s="77">
        <f ca="1">AE405/Assumptions!D45-1</f>
        <v>1.1240964230642834</v>
      </c>
    </row>
    <row r="406" spans="2:32" x14ac:dyDescent="0.2">
      <c r="B406" s="130">
        <v>395</v>
      </c>
      <c r="C406" s="77">
        <f ca="1">MAX(Assumptions!F70,MIN(Assumptions!G70,NORMINV(RAND(),Assumptions!D70,Assumptions!E70)))</f>
        <v>0.14592333550021905</v>
      </c>
      <c r="D406" s="77">
        <f ca="1">MAX(Assumptions!F71,MIN(Assumptions!G71,NORMINV(RAND(),Assumptions!D71,Assumptions!E71)))</f>
        <v>0.24756944111680756</v>
      </c>
      <c r="E406" s="77">
        <f ca="1">MAX(Assumptions!F72,MIN(Assumptions!G72,NORMINV(RAND(),Assumptions!D72,Assumptions!E72)))</f>
        <v>0.06</v>
      </c>
      <c r="F406" s="77">
        <f ca="1">MAX(Assumptions!F73,MIN(Assumptions!G73,NORMINV(RAND(),Assumptions!D73,Assumptions!E73)))</f>
        <v>3.3526177992385039E-2</v>
      </c>
      <c r="G406" s="101">
        <f ca="1">MAX(Assumptions!F74,MIN(Assumptions!G74,NORMINV(RAND(),Assumptions!D74,Assumptions!E74)))</f>
        <v>14.735779635055049</v>
      </c>
      <c r="H406" s="77">
        <f ca="1">MAX(Assumptions!F75,MIN(Assumptions!G75,NORMINV(RAND(),Assumptions!D75,Assumptions!E75)))</f>
        <v>0.56923468436741564</v>
      </c>
      <c r="I406" s="97">
        <f ca="1">'Historical Financials'!F7*(1+C406)</f>
        <v>1189.010052915027</v>
      </c>
      <c r="J406" s="97">
        <f t="shared" ca="1" si="109"/>
        <v>1362.5143657796796</v>
      </c>
      <c r="K406" s="97">
        <f t="shared" ca="1" si="110"/>
        <v>1561.3370067012158</v>
      </c>
      <c r="L406" s="97">
        <f t="shared" ca="1" si="111"/>
        <v>1789.1725105589851</v>
      </c>
      <c r="M406" s="97">
        <f t="shared" ca="1" si="112"/>
        <v>2050.2545310850528</v>
      </c>
      <c r="N406" s="54">
        <f>Assumptions!E59</f>
        <v>0.25</v>
      </c>
      <c r="O406" s="77">
        <f t="shared" ca="1" si="113"/>
        <v>0.24939236027920189</v>
      </c>
      <c r="P406" s="77">
        <f t="shared" ca="1" si="114"/>
        <v>0.24878472055840378</v>
      </c>
      <c r="Q406" s="77">
        <f t="shared" ca="1" si="115"/>
        <v>0.24817708083760567</v>
      </c>
      <c r="R406" s="77">
        <f t="shared" ca="1" si="116"/>
        <v>0.24756944111680756</v>
      </c>
      <c r="S406" s="97">
        <f t="shared" ca="1" si="117"/>
        <v>169.20644054519241</v>
      </c>
      <c r="T406" s="97">
        <f t="shared" ca="1" si="118"/>
        <v>193.42632918231925</v>
      </c>
      <c r="U406" s="97">
        <f t="shared" ca="1" si="119"/>
        <v>221.11169407015021</v>
      </c>
      <c r="V406" s="97">
        <f t="shared" ca="1" si="120"/>
        <v>252.75819381459323</v>
      </c>
      <c r="W406" s="97">
        <f t="shared" ca="1" si="121"/>
        <v>288.93235080178391</v>
      </c>
      <c r="X406" s="97">
        <f t="shared" ca="1" si="122"/>
        <v>933.54232811205065</v>
      </c>
      <c r="Y406" s="97">
        <f t="shared" ca="1" si="123"/>
        <v>11279.789829236883</v>
      </c>
      <c r="Z406" s="97">
        <f t="shared" ca="1" si="124"/>
        <v>7479.592455939297</v>
      </c>
      <c r="AA406" s="97">
        <f ca="1">Assumptions!D40*Y406+(1-Assumptions!D40)*Z406</f>
        <v>9569.7010112529697</v>
      </c>
      <c r="AB406" s="97">
        <f t="shared" ca="1" si="125"/>
        <v>7151.0372925433512</v>
      </c>
      <c r="AC406" s="97">
        <f t="shared" ca="1" si="126"/>
        <v>8084.5796206554023</v>
      </c>
      <c r="AD406" s="97">
        <f ca="1">AC406+Assumptions!D47-Assumptions!D48-Assumptions!D49</f>
        <v>9225.0796206554023</v>
      </c>
      <c r="AE406" s="73">
        <f ca="1">AD406/Assumptions!D46</f>
        <v>198.38880904635275</v>
      </c>
      <c r="AF406" s="77">
        <f ca="1">AE406/Assumptions!D45-1</f>
        <v>0.96814294688842018</v>
      </c>
    </row>
    <row r="407" spans="2:32" x14ac:dyDescent="0.2">
      <c r="B407" s="130">
        <v>396</v>
      </c>
      <c r="C407" s="77">
        <f ca="1">MAX(Assumptions!F70,MIN(Assumptions!G70,NORMINV(RAND(),Assumptions!D70,Assumptions!E70)))</f>
        <v>8.5672306548083471E-2</v>
      </c>
      <c r="D407" s="77">
        <f ca="1">MAX(Assumptions!F71,MIN(Assumptions!G71,NORMINV(RAND(),Assumptions!D71,Assumptions!E71)))</f>
        <v>0.28288691936978594</v>
      </c>
      <c r="E407" s="77">
        <f ca="1">MAX(Assumptions!F72,MIN(Assumptions!G72,NORMINV(RAND(),Assumptions!D72,Assumptions!E72)))</f>
        <v>7.6760653811259086E-2</v>
      </c>
      <c r="F407" s="77">
        <f ca="1">MAX(Assumptions!F73,MIN(Assumptions!G73,NORMINV(RAND(),Assumptions!D73,Assumptions!E73)))</f>
        <v>4.7567434626159921E-2</v>
      </c>
      <c r="G407" s="101">
        <f ca="1">MAX(Assumptions!F74,MIN(Assumptions!G74,NORMINV(RAND(),Assumptions!D74,Assumptions!E74)))</f>
        <v>12.798243404300431</v>
      </c>
      <c r="H407" s="77">
        <f ca="1">MAX(Assumptions!F75,MIN(Assumptions!G75,NORMINV(RAND(),Assumptions!D75,Assumptions!E75)))</f>
        <v>0.56939299879917882</v>
      </c>
      <c r="I407" s="97">
        <f ca="1">'Historical Financials'!F7*(1+C407)</f>
        <v>1126.4935852742915</v>
      </c>
      <c r="J407" s="97">
        <f t="shared" ca="1" si="109"/>
        <v>1223.0028890363603</v>
      </c>
      <c r="K407" s="97">
        <f t="shared" ca="1" si="110"/>
        <v>1327.7803674550753</v>
      </c>
      <c r="L407" s="97">
        <f t="shared" ca="1" si="111"/>
        <v>1441.5343741242136</v>
      </c>
      <c r="M407" s="97">
        <f t="shared" ca="1" si="112"/>
        <v>1565.0339489237831</v>
      </c>
      <c r="N407" s="54">
        <f>Assumptions!E59</f>
        <v>0.25</v>
      </c>
      <c r="O407" s="77">
        <f t="shared" ca="1" si="113"/>
        <v>0.25822172984244651</v>
      </c>
      <c r="P407" s="77">
        <f t="shared" ca="1" si="114"/>
        <v>0.26644345968489297</v>
      </c>
      <c r="Q407" s="77">
        <f t="shared" ca="1" si="115"/>
        <v>0.27466518952733943</v>
      </c>
      <c r="R407" s="77">
        <f t="shared" ca="1" si="116"/>
        <v>0.28288691936978594</v>
      </c>
      <c r="S407" s="97">
        <f t="shared" ca="1" si="117"/>
        <v>160.35439016184182</v>
      </c>
      <c r="T407" s="97">
        <f t="shared" ca="1" si="118"/>
        <v>179.81768074364555</v>
      </c>
      <c r="U407" s="97">
        <f t="shared" ca="1" si="119"/>
        <v>201.43894112918088</v>
      </c>
      <c r="V407" s="97">
        <f t="shared" ca="1" si="120"/>
        <v>225.44507224714673</v>
      </c>
      <c r="W407" s="97">
        <f t="shared" ca="1" si="121"/>
        <v>252.08601433192607</v>
      </c>
      <c r="X407" s="97">
        <f t="shared" ca="1" si="122"/>
        <v>807.24665701897595</v>
      </c>
      <c r="Y407" s="97">
        <f t="shared" ca="1" si="123"/>
        <v>9045.8369001531591</v>
      </c>
      <c r="Z407" s="97">
        <f t="shared" ca="1" si="124"/>
        <v>5666.1360028029376</v>
      </c>
      <c r="AA407" s="97">
        <f ca="1">Assumptions!D40*Y407+(1-Assumptions!D40)*Z407</f>
        <v>7524.9714963455599</v>
      </c>
      <c r="AB407" s="97">
        <f t="shared" ca="1" si="125"/>
        <v>5198.8701658238588</v>
      </c>
      <c r="AC407" s="97">
        <f t="shared" ca="1" si="126"/>
        <v>6006.1168228428351</v>
      </c>
      <c r="AD407" s="97">
        <f ca="1">AC407+Assumptions!D47-Assumptions!D48-Assumptions!D49</f>
        <v>7146.6168228428351</v>
      </c>
      <c r="AE407" s="73">
        <f ca="1">AD407/Assumptions!D46</f>
        <v>153.6906843622115</v>
      </c>
      <c r="AF407" s="77">
        <f ca="1">AE407/Assumptions!D45-1</f>
        <v>0.52470917026003483</v>
      </c>
    </row>
    <row r="408" spans="2:32" x14ac:dyDescent="0.2">
      <c r="B408" s="130">
        <v>397</v>
      </c>
      <c r="C408" s="77">
        <f ca="1">MAX(Assumptions!F70,MIN(Assumptions!G70,NORMINV(RAND(),Assumptions!D70,Assumptions!E70)))</f>
        <v>0.15976460971538106</v>
      </c>
      <c r="D408" s="77">
        <f ca="1">MAX(Assumptions!F71,MIN(Assumptions!G71,NORMINV(RAND(),Assumptions!D71,Assumptions!E71)))</f>
        <v>0.27215076496807344</v>
      </c>
      <c r="E408" s="77">
        <f ca="1">MAX(Assumptions!F72,MIN(Assumptions!G72,NORMINV(RAND(),Assumptions!D72,Assumptions!E72)))</f>
        <v>9.8027641050817696E-2</v>
      </c>
      <c r="F408" s="77">
        <f ca="1">MAX(Assumptions!F73,MIN(Assumptions!G73,NORMINV(RAND(),Assumptions!D73,Assumptions!E73)))</f>
        <v>4.262914559525928E-2</v>
      </c>
      <c r="G408" s="101">
        <f ca="1">MAX(Assumptions!F74,MIN(Assumptions!G74,NORMINV(RAND(),Assumptions!D74,Assumptions!E74)))</f>
        <v>18.04023422839575</v>
      </c>
      <c r="H408" s="77">
        <f ca="1">MAX(Assumptions!F75,MIN(Assumptions!G75,NORMINV(RAND(),Assumptions!D75,Assumptions!E75)))</f>
        <v>0.6160122786495269</v>
      </c>
      <c r="I408" s="97">
        <f ca="1">'Historical Financials'!F7*(1+C408)</f>
        <v>1203.3717590406793</v>
      </c>
      <c r="J408" s="97">
        <f t="shared" ca="1" si="109"/>
        <v>1395.627978466325</v>
      </c>
      <c r="K408" s="97">
        <f t="shared" ca="1" si="110"/>
        <v>1618.5999377538637</v>
      </c>
      <c r="L408" s="97">
        <f t="shared" ca="1" si="111"/>
        <v>1877.1949250944499</v>
      </c>
      <c r="M408" s="97">
        <f t="shared" ca="1" si="112"/>
        <v>2177.1042396618586</v>
      </c>
      <c r="N408" s="54">
        <f>Assumptions!E59</f>
        <v>0.25</v>
      </c>
      <c r="O408" s="77">
        <f t="shared" ca="1" si="113"/>
        <v>0.25553769124201836</v>
      </c>
      <c r="P408" s="77">
        <f t="shared" ca="1" si="114"/>
        <v>0.26107538248403672</v>
      </c>
      <c r="Q408" s="77">
        <f t="shared" ca="1" si="115"/>
        <v>0.26661307372605508</v>
      </c>
      <c r="R408" s="77">
        <f t="shared" ca="1" si="116"/>
        <v>0.27215076496807344</v>
      </c>
      <c r="S408" s="97">
        <f t="shared" ca="1" si="117"/>
        <v>185.32294483728458</v>
      </c>
      <c r="T408" s="97">
        <f t="shared" ca="1" si="118"/>
        <v>219.69187869617588</v>
      </c>
      <c r="U408" s="97">
        <f t="shared" ca="1" si="119"/>
        <v>260.31237293798358</v>
      </c>
      <c r="V408" s="97">
        <f t="shared" ca="1" si="120"/>
        <v>308.30472599716285</v>
      </c>
      <c r="W408" s="97">
        <f t="shared" ca="1" si="121"/>
        <v>364.98763499837219</v>
      </c>
      <c r="X408" s="97">
        <f t="shared" ca="1" si="122"/>
        <v>988.39152604068454</v>
      </c>
      <c r="Y408" s="97">
        <f t="shared" ca="1" si="123"/>
        <v>6869.2613924229763</v>
      </c>
      <c r="Z408" s="97">
        <f t="shared" ca="1" si="124"/>
        <v>10688.849320136689</v>
      </c>
      <c r="AA408" s="97">
        <f ca="1">Assumptions!D40*Y408+(1-Assumptions!D40)*Z408</f>
        <v>8588.0759598941477</v>
      </c>
      <c r="AB408" s="97">
        <f t="shared" ca="1" si="125"/>
        <v>5380.5851974465231</v>
      </c>
      <c r="AC408" s="97">
        <f t="shared" ca="1" si="126"/>
        <v>6368.9767234872079</v>
      </c>
      <c r="AD408" s="97">
        <f ca="1">AC408+Assumptions!D47-Assumptions!D48-Assumptions!D49</f>
        <v>7509.4767234872079</v>
      </c>
      <c r="AE408" s="73">
        <f ca="1">AD408/Assumptions!D46</f>
        <v>161.49412308574639</v>
      </c>
      <c r="AF408" s="77">
        <f ca="1">AE408/Assumptions!D45-1</f>
        <v>0.60212423696176987</v>
      </c>
    </row>
    <row r="409" spans="2:32" x14ac:dyDescent="0.2">
      <c r="B409" s="130">
        <v>398</v>
      </c>
      <c r="C409" s="77">
        <f ca="1">MAX(Assumptions!F70,MIN(Assumptions!G70,NORMINV(RAND(),Assumptions!D70,Assumptions!E70)))</f>
        <v>0.12541477047833927</v>
      </c>
      <c r="D409" s="77">
        <f ca="1">MAX(Assumptions!F71,MIN(Assumptions!G71,NORMINV(RAND(),Assumptions!D71,Assumptions!E71)))</f>
        <v>0.32701140444002563</v>
      </c>
      <c r="E409" s="77">
        <f ca="1">MAX(Assumptions!F72,MIN(Assumptions!G72,NORMINV(RAND(),Assumptions!D72,Assumptions!E72)))</f>
        <v>8.1325796292308253E-2</v>
      </c>
      <c r="F409" s="77">
        <f ca="1">MAX(Assumptions!F73,MIN(Assumptions!G73,NORMINV(RAND(),Assumptions!D73,Assumptions!E73)))</f>
        <v>3.2147555826086353E-2</v>
      </c>
      <c r="G409" s="101">
        <f ca="1">MAX(Assumptions!F74,MIN(Assumptions!G74,NORMINV(RAND(),Assumptions!D74,Assumptions!E74)))</f>
        <v>16.162047802654765</v>
      </c>
      <c r="H409" s="77">
        <f ca="1">MAX(Assumptions!F75,MIN(Assumptions!G75,NORMINV(RAND(),Assumptions!D75,Assumptions!E75)))</f>
        <v>0.55531037906138647</v>
      </c>
      <c r="I409" s="97">
        <f ca="1">'Historical Financials'!F7*(1+C409)</f>
        <v>1167.7303658483247</v>
      </c>
      <c r="J409" s="97">
        <f t="shared" ca="1" si="109"/>
        <v>1314.1810016617794</v>
      </c>
      <c r="K409" s="97">
        <f t="shared" ca="1" si="110"/>
        <v>1478.9987103521855</v>
      </c>
      <c r="L409" s="97">
        <f t="shared" ca="1" si="111"/>
        <v>1664.4869941487646</v>
      </c>
      <c r="M409" s="97">
        <f t="shared" ca="1" si="112"/>
        <v>1873.2382484841128</v>
      </c>
      <c r="N409" s="54">
        <f>Assumptions!E59</f>
        <v>0.25</v>
      </c>
      <c r="O409" s="77">
        <f t="shared" ca="1" si="113"/>
        <v>0.26925285111000641</v>
      </c>
      <c r="P409" s="77">
        <f t="shared" ca="1" si="114"/>
        <v>0.28850570222001282</v>
      </c>
      <c r="Q409" s="77">
        <f t="shared" ca="1" si="115"/>
        <v>0.30775855333001922</v>
      </c>
      <c r="R409" s="77">
        <f t="shared" ca="1" si="116"/>
        <v>0.32701140444002563</v>
      </c>
      <c r="S409" s="97">
        <f t="shared" ca="1" si="117"/>
        <v>162.11319802518116</v>
      </c>
      <c r="T409" s="97">
        <f t="shared" ca="1" si="118"/>
        <v>196.49490146649597</v>
      </c>
      <c r="U409" s="97">
        <f t="shared" ca="1" si="119"/>
        <v>236.95069524891741</v>
      </c>
      <c r="V409" s="97">
        <f t="shared" ca="1" si="120"/>
        <v>284.46335550442768</v>
      </c>
      <c r="W409" s="97">
        <f t="shared" ca="1" si="121"/>
        <v>340.16662910618493</v>
      </c>
      <c r="X409" s="97">
        <f t="shared" ca="1" si="122"/>
        <v>943.54011042959837</v>
      </c>
      <c r="Y409" s="97">
        <f t="shared" ca="1" si="123"/>
        <v>7139.3801705187543</v>
      </c>
      <c r="Z409" s="97">
        <f t="shared" ca="1" si="124"/>
        <v>9900.3899941051604</v>
      </c>
      <c r="AA409" s="97">
        <f ca="1">Assumptions!D40*Y409+(1-Assumptions!D40)*Z409</f>
        <v>8381.834591132636</v>
      </c>
      <c r="AB409" s="97">
        <f t="shared" ca="1" si="125"/>
        <v>5669.6502320550808</v>
      </c>
      <c r="AC409" s="97">
        <f t="shared" ca="1" si="126"/>
        <v>6613.1903424846787</v>
      </c>
      <c r="AD409" s="97">
        <f ca="1">AC409+Assumptions!D47-Assumptions!D48-Assumptions!D49</f>
        <v>7753.6903424846787</v>
      </c>
      <c r="AE409" s="73">
        <f ca="1">AD409/Assumptions!D46</f>
        <v>166.74602887063824</v>
      </c>
      <c r="AF409" s="77">
        <f ca="1">AE409/Assumptions!D45-1</f>
        <v>0.65422647689125246</v>
      </c>
    </row>
    <row r="410" spans="2:32" x14ac:dyDescent="0.2">
      <c r="B410" s="130">
        <v>399</v>
      </c>
      <c r="C410" s="77">
        <f ca="1">MAX(Assumptions!F70,MIN(Assumptions!G70,NORMINV(RAND(),Assumptions!D70,Assumptions!E70)))</f>
        <v>0.17498859620746751</v>
      </c>
      <c r="D410" s="77">
        <f ca="1">MAX(Assumptions!F71,MIN(Assumptions!G71,NORMINV(RAND(),Assumptions!D71,Assumptions!E71)))</f>
        <v>0.34799481924087194</v>
      </c>
      <c r="E410" s="77">
        <f ca="1">MAX(Assumptions!F72,MIN(Assumptions!G72,NORMINV(RAND(),Assumptions!D72,Assumptions!E72)))</f>
        <v>8.9358832364322321E-2</v>
      </c>
      <c r="F410" s="77">
        <f ca="1">MAX(Assumptions!F73,MIN(Assumptions!G73,NORMINV(RAND(),Assumptions!D73,Assumptions!E73)))</f>
        <v>2.9095466928015765E-2</v>
      </c>
      <c r="G410" s="101">
        <f ca="1">MAX(Assumptions!F74,MIN(Assumptions!G74,NORMINV(RAND(),Assumptions!D74,Assumptions!E74)))</f>
        <v>14.642067019633135</v>
      </c>
      <c r="H410" s="77">
        <f ca="1">MAX(Assumptions!F75,MIN(Assumptions!G75,NORMINV(RAND(),Assumptions!D75,Assumptions!E75)))</f>
        <v>0.5105191642347876</v>
      </c>
      <c r="I410" s="97">
        <f ca="1">'Historical Financials'!F7*(1+C410)</f>
        <v>1219.1681674248682</v>
      </c>
      <c r="J410" s="97">
        <f t="shared" ca="1" si="109"/>
        <v>1432.5086935833767</v>
      </c>
      <c r="K410" s="97">
        <f t="shared" ca="1" si="110"/>
        <v>1683.1813789285252</v>
      </c>
      <c r="L410" s="97">
        <f t="shared" ca="1" si="111"/>
        <v>1977.7189255897772</v>
      </c>
      <c r="M410" s="97">
        <f t="shared" ca="1" si="112"/>
        <v>2323.7971840716732</v>
      </c>
      <c r="N410" s="54">
        <f>Assumptions!E59</f>
        <v>0.25</v>
      </c>
      <c r="O410" s="77">
        <f t="shared" ca="1" si="113"/>
        <v>0.27449870481021799</v>
      </c>
      <c r="P410" s="77">
        <f t="shared" ca="1" si="114"/>
        <v>0.29899740962043597</v>
      </c>
      <c r="Q410" s="77">
        <f t="shared" ca="1" si="115"/>
        <v>0.32349611443065396</v>
      </c>
      <c r="R410" s="77">
        <f t="shared" ca="1" si="116"/>
        <v>0.34799481924087194</v>
      </c>
      <c r="S410" s="97">
        <f t="shared" ca="1" si="117"/>
        <v>155.60217847385033</v>
      </c>
      <c r="T410" s="97">
        <f t="shared" ca="1" si="118"/>
        <v>200.74725500423133</v>
      </c>
      <c r="U410" s="97">
        <f t="shared" ca="1" si="119"/>
        <v>256.92738299331165</v>
      </c>
      <c r="V410" s="97">
        <f t="shared" ca="1" si="120"/>
        <v>326.62219098292752</v>
      </c>
      <c r="W410" s="97">
        <f t="shared" ca="1" si="121"/>
        <v>412.84121654236446</v>
      </c>
      <c r="X410" s="97">
        <f t="shared" ca="1" si="122"/>
        <v>1011.7894634106977</v>
      </c>
      <c r="Y410" s="97">
        <f t="shared" ca="1" si="123"/>
        <v>7049.9385726114051</v>
      </c>
      <c r="Z410" s="97">
        <f t="shared" ca="1" si="124"/>
        <v>11840.591273670878</v>
      </c>
      <c r="AA410" s="97">
        <f ca="1">Assumptions!D40*Y410+(1-Assumptions!D40)*Z410</f>
        <v>9205.7322880881675</v>
      </c>
      <c r="AB410" s="97">
        <f t="shared" ca="1" si="125"/>
        <v>6000.7225376672168</v>
      </c>
      <c r="AC410" s="97">
        <f t="shared" ca="1" si="126"/>
        <v>7012.5120010779146</v>
      </c>
      <c r="AD410" s="97">
        <f ca="1">AC410+Assumptions!D47-Assumptions!D48-Assumptions!D49</f>
        <v>8153.0120010779146</v>
      </c>
      <c r="AE410" s="73">
        <f ca="1">AD410/Assumptions!D46</f>
        <v>175.33359142103043</v>
      </c>
      <c r="AF410" s="77">
        <f ca="1">AE410/Assumptions!D45-1</f>
        <v>0.73942054981180982</v>
      </c>
    </row>
    <row r="411" spans="2:32" x14ac:dyDescent="0.2">
      <c r="B411" s="130">
        <v>400</v>
      </c>
      <c r="C411" s="77">
        <f ca="1">MAX(Assumptions!F70,MIN(Assumptions!G70,NORMINV(RAND(),Assumptions!D70,Assumptions!E70)))</f>
        <v>0.10351508285815132</v>
      </c>
      <c r="D411" s="77">
        <f ca="1">MAX(Assumptions!F71,MIN(Assumptions!G71,NORMINV(RAND(),Assumptions!D71,Assumptions!E71)))</f>
        <v>0.37468111833645945</v>
      </c>
      <c r="E411" s="77">
        <f ca="1">MAX(Assumptions!F72,MIN(Assumptions!G72,NORMINV(RAND(),Assumptions!D72,Assumptions!E72)))</f>
        <v>9.2891570445548272E-2</v>
      </c>
      <c r="F411" s="77">
        <f ca="1">MAX(Assumptions!F73,MIN(Assumptions!G73,NORMINV(RAND(),Assumptions!D73,Assumptions!E73)))</f>
        <v>3.0281865660945189E-2</v>
      </c>
      <c r="G411" s="101">
        <f ca="1">MAX(Assumptions!F74,MIN(Assumptions!G74,NORMINV(RAND(),Assumptions!D74,Assumptions!E74)))</f>
        <v>16.506803676966527</v>
      </c>
      <c r="H411" s="77">
        <f ca="1">MAX(Assumptions!F75,MIN(Assumptions!G75,NORMINV(RAND(),Assumptions!D75,Assumptions!E75)))</f>
        <v>0.52370799537604062</v>
      </c>
      <c r="I411" s="97">
        <f ca="1">'Historical Financials'!F7*(1+C411)</f>
        <v>1145.0072499736177</v>
      </c>
      <c r="J411" s="97">
        <f t="shared" ca="1" si="109"/>
        <v>1263.5327703278206</v>
      </c>
      <c r="K411" s="97">
        <f t="shared" ca="1" si="110"/>
        <v>1394.3274697422944</v>
      </c>
      <c r="L411" s="97">
        <f t="shared" ca="1" si="111"/>
        <v>1538.6613933040644</v>
      </c>
      <c r="M411" s="97">
        <f t="shared" ca="1" si="112"/>
        <v>1697.936054922573</v>
      </c>
      <c r="N411" s="54">
        <f>Assumptions!E59</f>
        <v>0.25</v>
      </c>
      <c r="O411" s="77">
        <f t="shared" ca="1" si="113"/>
        <v>0.28117027958411489</v>
      </c>
      <c r="P411" s="77">
        <f t="shared" ca="1" si="114"/>
        <v>0.31234055916822973</v>
      </c>
      <c r="Q411" s="77">
        <f t="shared" ca="1" si="115"/>
        <v>0.34351083875234456</v>
      </c>
      <c r="R411" s="77">
        <f t="shared" ca="1" si="116"/>
        <v>0.37468111833645945</v>
      </c>
      <c r="S411" s="97">
        <f t="shared" ca="1" si="117"/>
        <v>149.9123628936791</v>
      </c>
      <c r="T411" s="97">
        <f t="shared" ca="1" si="118"/>
        <v>186.05661998496979</v>
      </c>
      <c r="U411" s="97">
        <f t="shared" ca="1" si="119"/>
        <v>228.07746181892199</v>
      </c>
      <c r="V411" s="97">
        <f t="shared" ca="1" si="120"/>
        <v>276.80421953455465</v>
      </c>
      <c r="W411" s="97">
        <f t="shared" ca="1" si="121"/>
        <v>333.17495104019633</v>
      </c>
      <c r="X411" s="97">
        <f t="shared" ca="1" si="122"/>
        <v>875.38574104692862</v>
      </c>
      <c r="Y411" s="97">
        <f t="shared" ca="1" si="123"/>
        <v>5482.6022791534187</v>
      </c>
      <c r="Z411" s="97">
        <f t="shared" ca="1" si="124"/>
        <v>10501.373963088939</v>
      </c>
      <c r="AA411" s="97">
        <f ca="1">Assumptions!D40*Y411+(1-Assumptions!D40)*Z411</f>
        <v>7741.0495369244027</v>
      </c>
      <c r="AB411" s="97">
        <f t="shared" ca="1" si="125"/>
        <v>4964.9452697190736</v>
      </c>
      <c r="AC411" s="97">
        <f t="shared" ca="1" si="126"/>
        <v>5840.3310107660018</v>
      </c>
      <c r="AD411" s="97">
        <f ca="1">AC411+Assumptions!D47-Assumptions!D48-Assumptions!D49</f>
        <v>6980.8310107660018</v>
      </c>
      <c r="AE411" s="73">
        <f ca="1">AD411/Assumptions!D46</f>
        <v>150.1253980809893</v>
      </c>
      <c r="AF411" s="77">
        <f ca="1">AE411/Assumptions!D45-1</f>
        <v>0.48933926667648109</v>
      </c>
    </row>
    <row r="412" spans="2:32" x14ac:dyDescent="0.2">
      <c r="B412" s="130">
        <v>401</v>
      </c>
      <c r="C412" s="77">
        <f ca="1">MAX(Assumptions!F70,MIN(Assumptions!G70,NORMINV(RAND(),Assumptions!D70,Assumptions!E70)))</f>
        <v>0.12579923307584212</v>
      </c>
      <c r="D412" s="77">
        <f ca="1">MAX(Assumptions!F71,MIN(Assumptions!G71,NORMINV(RAND(),Assumptions!D71,Assumptions!E71)))</f>
        <v>0.26714637113491757</v>
      </c>
      <c r="E412" s="77">
        <f ca="1">MAX(Assumptions!F72,MIN(Assumptions!G72,NORMINV(RAND(),Assumptions!D72,Assumptions!E72)))</f>
        <v>6.7559690157680125E-2</v>
      </c>
      <c r="F412" s="77">
        <f ca="1">MAX(Assumptions!F73,MIN(Assumptions!G73,NORMINV(RAND(),Assumptions!D73,Assumptions!E73)))</f>
        <v>2.747748501527459E-2</v>
      </c>
      <c r="G412" s="101">
        <f ca="1">MAX(Assumptions!F74,MIN(Assumptions!G74,NORMINV(RAND(),Assumptions!D74,Assumptions!E74)))</f>
        <v>15.192185603863548</v>
      </c>
      <c r="H412" s="77">
        <f ca="1">MAX(Assumptions!F75,MIN(Assumptions!G75,NORMINV(RAND(),Assumptions!D75,Assumptions!E75)))</f>
        <v>0.63453048517925503</v>
      </c>
      <c r="I412" s="97">
        <f ca="1">'Historical Financials'!F7*(1+C412)</f>
        <v>1168.1292842394937</v>
      </c>
      <c r="J412" s="97">
        <f t="shared" ca="1" si="109"/>
        <v>1315.0790523302544</v>
      </c>
      <c r="K412" s="97">
        <f t="shared" ca="1" si="110"/>
        <v>1480.5149885475057</v>
      </c>
      <c r="L412" s="97">
        <f t="shared" ca="1" si="111"/>
        <v>1666.7626386640711</v>
      </c>
      <c r="M412" s="97">
        <f t="shared" ca="1" si="112"/>
        <v>1876.4401003274784</v>
      </c>
      <c r="N412" s="54">
        <f>Assumptions!E59</f>
        <v>0.25</v>
      </c>
      <c r="O412" s="77">
        <f t="shared" ca="1" si="113"/>
        <v>0.25428659278372939</v>
      </c>
      <c r="P412" s="77">
        <f t="shared" ca="1" si="114"/>
        <v>0.25857318556745879</v>
      </c>
      <c r="Q412" s="77">
        <f t="shared" ca="1" si="115"/>
        <v>0.26285977835118818</v>
      </c>
      <c r="R412" s="77">
        <f t="shared" ca="1" si="116"/>
        <v>0.26714637113491757</v>
      </c>
      <c r="S412" s="97">
        <f t="shared" ca="1" si="117"/>
        <v>185.30341037014546</v>
      </c>
      <c r="T412" s="97">
        <f t="shared" ca="1" si="118"/>
        <v>212.19141784677063</v>
      </c>
      <c r="U412" s="97">
        <f t="shared" ca="1" si="119"/>
        <v>242.91189745478792</v>
      </c>
      <c r="V412" s="97">
        <f t="shared" ca="1" si="120"/>
        <v>278.00357856562573</v>
      </c>
      <c r="W412" s="97">
        <f t="shared" ca="1" si="121"/>
        <v>318.08008344947768</v>
      </c>
      <c r="X412" s="97">
        <f t="shared" ca="1" si="122"/>
        <v>1002.8365707924613</v>
      </c>
      <c r="Y412" s="97">
        <f t="shared" ca="1" si="123"/>
        <v>8153.7461079044779</v>
      </c>
      <c r="Z412" s="97">
        <f t="shared" ca="1" si="124"/>
        <v>7615.6020514786387</v>
      </c>
      <c r="AA412" s="97">
        <f ca="1">Assumptions!D40*Y412+(1-Assumptions!D40)*Z412</f>
        <v>7911.5812825128505</v>
      </c>
      <c r="AB412" s="97">
        <f t="shared" ca="1" si="125"/>
        <v>5705.6149511301937</v>
      </c>
      <c r="AC412" s="97">
        <f t="shared" ca="1" si="126"/>
        <v>6708.451521922655</v>
      </c>
      <c r="AD412" s="97">
        <f ca="1">AC412+Assumptions!D47-Assumptions!D48-Assumptions!D49</f>
        <v>7848.951521922655</v>
      </c>
      <c r="AE412" s="73">
        <f ca="1">AD412/Assumptions!D46</f>
        <v>168.79465638543346</v>
      </c>
      <c r="AF412" s="77">
        <f ca="1">AE412/Assumptions!D45-1</f>
        <v>0.67455016255390343</v>
      </c>
    </row>
    <row r="413" spans="2:32" x14ac:dyDescent="0.2">
      <c r="B413" s="130">
        <v>402</v>
      </c>
      <c r="C413" s="77">
        <f ca="1">MAX(Assumptions!F70,MIN(Assumptions!G70,NORMINV(RAND(),Assumptions!D70,Assumptions!E70)))</f>
        <v>0.16178355959743243</v>
      </c>
      <c r="D413" s="77">
        <f ca="1">MAX(Assumptions!F71,MIN(Assumptions!G71,NORMINV(RAND(),Assumptions!D71,Assumptions!E71)))</f>
        <v>0.3560398617673638</v>
      </c>
      <c r="E413" s="77">
        <f ca="1">MAX(Assumptions!F72,MIN(Assumptions!G72,NORMINV(RAND(),Assumptions!D72,Assumptions!E72)))</f>
        <v>7.3260349237643421E-2</v>
      </c>
      <c r="F413" s="77">
        <f ca="1">MAX(Assumptions!F73,MIN(Assumptions!G73,NORMINV(RAND(),Assumptions!D73,Assumptions!E73)))</f>
        <v>2.0836489238731659E-2</v>
      </c>
      <c r="G413" s="101">
        <f ca="1">MAX(Assumptions!F74,MIN(Assumptions!G74,NORMINV(RAND(),Assumptions!D74,Assumptions!E74)))</f>
        <v>13.001818801027754</v>
      </c>
      <c r="H413" s="77">
        <f ca="1">MAX(Assumptions!F75,MIN(Assumptions!G75,NORMINV(RAND(),Assumptions!D75,Assumptions!E75)))</f>
        <v>0.68380226803646726</v>
      </c>
      <c r="I413" s="97">
        <f ca="1">'Historical Financials'!F7*(1+C413)</f>
        <v>1205.4666214382958</v>
      </c>
      <c r="J413" s="97">
        <f t="shared" ca="1" si="109"/>
        <v>1400.4913024304738</v>
      </c>
      <c r="K413" s="97">
        <f t="shared" ca="1" si="110"/>
        <v>1627.06777052292</v>
      </c>
      <c r="L413" s="97">
        <f t="shared" ca="1" si="111"/>
        <v>1890.3005861443762</v>
      </c>
      <c r="M413" s="97">
        <f t="shared" ca="1" si="112"/>
        <v>2196.1201436799265</v>
      </c>
      <c r="N413" s="54">
        <f>Assumptions!E59</f>
        <v>0.25</v>
      </c>
      <c r="O413" s="77">
        <f t="shared" ca="1" si="113"/>
        <v>0.27650996544184092</v>
      </c>
      <c r="P413" s="77">
        <f t="shared" ca="1" si="114"/>
        <v>0.3030199308836819</v>
      </c>
      <c r="Q413" s="77">
        <f t="shared" ca="1" si="115"/>
        <v>0.32952989632552288</v>
      </c>
      <c r="R413" s="77">
        <f t="shared" ca="1" si="116"/>
        <v>0.3560398617673638</v>
      </c>
      <c r="S413" s="97">
        <f t="shared" ca="1" si="117"/>
        <v>206.07520244544102</v>
      </c>
      <c r="T413" s="97">
        <f t="shared" ca="1" si="118"/>
        <v>264.80229265581266</v>
      </c>
      <c r="U413" s="97">
        <f t="shared" ca="1" si="119"/>
        <v>337.13774236930954</v>
      </c>
      <c r="V413" s="97">
        <f t="shared" ca="1" si="120"/>
        <v>425.94765109716434</v>
      </c>
      <c r="W413" s="97">
        <f t="shared" ca="1" si="121"/>
        <v>534.66930979769609</v>
      </c>
      <c r="X413" s="97">
        <f t="shared" ca="1" si="122"/>
        <v>1391.0779489124068</v>
      </c>
      <c r="Y413" s="97">
        <f t="shared" ca="1" si="123"/>
        <v>10411.479450939058</v>
      </c>
      <c r="Z413" s="97">
        <f t="shared" ca="1" si="124"/>
        <v>10166.204192948779</v>
      </c>
      <c r="AA413" s="97">
        <f ca="1">Assumptions!D40*Y413+(1-Assumptions!D40)*Z413</f>
        <v>10301.105584843432</v>
      </c>
      <c r="AB413" s="97">
        <f t="shared" ca="1" si="125"/>
        <v>7233.6653587171668</v>
      </c>
      <c r="AC413" s="97">
        <f t="shared" ca="1" si="126"/>
        <v>8624.7433076295729</v>
      </c>
      <c r="AD413" s="97">
        <f ca="1">AC413+Assumptions!D47-Assumptions!D48-Assumptions!D49</f>
        <v>9765.2433076295729</v>
      </c>
      <c r="AE413" s="73">
        <f ca="1">AD413/Assumptions!D46</f>
        <v>210.00523242214135</v>
      </c>
      <c r="AF413" s="77">
        <f ca="1">AE413/Assumptions!D45-1</f>
        <v>1.0833852422831485</v>
      </c>
    </row>
    <row r="414" spans="2:32" x14ac:dyDescent="0.2">
      <c r="B414" s="130">
        <v>403</v>
      </c>
      <c r="C414" s="77">
        <f ca="1">MAX(Assumptions!F70,MIN(Assumptions!G70,NORMINV(RAND(),Assumptions!D70,Assumptions!E70)))</f>
        <v>0.18991556052213704</v>
      </c>
      <c r="D414" s="77">
        <f ca="1">MAX(Assumptions!F71,MIN(Assumptions!G71,NORMINV(RAND(),Assumptions!D71,Assumptions!E71)))</f>
        <v>0.34841360548360656</v>
      </c>
      <c r="E414" s="77">
        <f ca="1">MAX(Assumptions!F72,MIN(Assumptions!G72,NORMINV(RAND(),Assumptions!D72,Assumptions!E72)))</f>
        <v>9.2078756737438899E-2</v>
      </c>
      <c r="F414" s="77">
        <f ca="1">MAX(Assumptions!F73,MIN(Assumptions!G73,NORMINV(RAND(),Assumptions!D73,Assumptions!E73)))</f>
        <v>3.1926123183381103E-2</v>
      </c>
      <c r="G414" s="101">
        <f ca="1">MAX(Assumptions!F74,MIN(Assumptions!G74,NORMINV(RAND(),Assumptions!D74,Assumptions!E74)))</f>
        <v>14.332113493365341</v>
      </c>
      <c r="H414" s="77">
        <f ca="1">MAX(Assumptions!F75,MIN(Assumptions!G75,NORMINV(RAND(),Assumptions!D75,Assumptions!E75)))</f>
        <v>0.60696303795102324</v>
      </c>
      <c r="I414" s="97">
        <f ca="1">'Historical Financials'!F7*(1+C414)</f>
        <v>1234.6563855977693</v>
      </c>
      <c r="J414" s="97">
        <f t="shared" ca="1" si="109"/>
        <v>1469.1368451208052</v>
      </c>
      <c r="K414" s="97">
        <f t="shared" ca="1" si="110"/>
        <v>1748.148792545647</v>
      </c>
      <c r="L414" s="97">
        <f t="shared" ca="1" si="111"/>
        <v>2080.1494503580507</v>
      </c>
      <c r="M414" s="97">
        <f t="shared" ca="1" si="112"/>
        <v>2475.2021991926149</v>
      </c>
      <c r="N414" s="54">
        <f>Assumptions!E59</f>
        <v>0.25</v>
      </c>
      <c r="O414" s="77">
        <f t="shared" ca="1" si="113"/>
        <v>0.27460340137090167</v>
      </c>
      <c r="P414" s="77">
        <f t="shared" ca="1" si="114"/>
        <v>0.29920680274180328</v>
      </c>
      <c r="Q414" s="77">
        <f t="shared" ca="1" si="115"/>
        <v>0.32381020411270489</v>
      </c>
      <c r="R414" s="77">
        <f t="shared" ca="1" si="116"/>
        <v>0.34841360548360656</v>
      </c>
      <c r="S414" s="97">
        <f t="shared" ca="1" si="117"/>
        <v>187.34769765701301</v>
      </c>
      <c r="T414" s="97">
        <f t="shared" ca="1" si="118"/>
        <v>244.86708307445426</v>
      </c>
      <c r="U414" s="97">
        <f t="shared" ca="1" si="119"/>
        <v>317.47687934144005</v>
      </c>
      <c r="V414" s="97">
        <f t="shared" ca="1" si="120"/>
        <v>408.83428952889847</v>
      </c>
      <c r="W414" s="97">
        <f t="shared" ca="1" si="121"/>
        <v>523.44135651684826</v>
      </c>
      <c r="X414" s="97">
        <f t="shared" ca="1" si="122"/>
        <v>1245.0254733907077</v>
      </c>
      <c r="Y414" s="97">
        <f t="shared" ca="1" si="123"/>
        <v>8979.7034282606819</v>
      </c>
      <c r="Z414" s="97">
        <f t="shared" ca="1" si="124"/>
        <v>12359.930439991518</v>
      </c>
      <c r="AA414" s="97">
        <f ca="1">Assumptions!D40*Y414+(1-Assumptions!D40)*Z414</f>
        <v>10500.805583539557</v>
      </c>
      <c r="AB414" s="97">
        <f t="shared" ca="1" si="125"/>
        <v>6760.0953506408923</v>
      </c>
      <c r="AC414" s="97">
        <f t="shared" ca="1" si="126"/>
        <v>8005.1208240316</v>
      </c>
      <c r="AD414" s="97">
        <f ca="1">AC414+Assumptions!D47-Assumptions!D48-Assumptions!D49</f>
        <v>9145.6208240316009</v>
      </c>
      <c r="AE414" s="73">
        <f ca="1">AD414/Assumptions!D46</f>
        <v>196.68001772110969</v>
      </c>
      <c r="AF414" s="77">
        <f ca="1">AE414/Assumptions!D45-1</f>
        <v>0.95119065199513586</v>
      </c>
    </row>
    <row r="415" spans="2:32" x14ac:dyDescent="0.2">
      <c r="B415" s="130">
        <v>404</v>
      </c>
      <c r="C415" s="77">
        <f ca="1">MAX(Assumptions!F70,MIN(Assumptions!G70,NORMINV(RAND(),Assumptions!D70,Assumptions!E70)))</f>
        <v>0.13400057689618333</v>
      </c>
      <c r="D415" s="77">
        <f ca="1">MAX(Assumptions!F71,MIN(Assumptions!G71,NORMINV(RAND(),Assumptions!D71,Assumptions!E71)))</f>
        <v>0.33623806935307055</v>
      </c>
      <c r="E415" s="77">
        <f ca="1">MAX(Assumptions!F72,MIN(Assumptions!G72,NORMINV(RAND(),Assumptions!D72,Assumptions!E72)))</f>
        <v>9.0024765700196935E-2</v>
      </c>
      <c r="F415" s="77">
        <f ca="1">MAX(Assumptions!F73,MIN(Assumptions!G73,NORMINV(RAND(),Assumptions!D73,Assumptions!E73)))</f>
        <v>4.4207998395930106E-2</v>
      </c>
      <c r="G415" s="101">
        <f ca="1">MAX(Assumptions!F74,MIN(Assumptions!G74,NORMINV(RAND(),Assumptions!D74,Assumptions!E74)))</f>
        <v>15.809884605199542</v>
      </c>
      <c r="H415" s="77">
        <f ca="1">MAX(Assumptions!F75,MIN(Assumptions!G75,NORMINV(RAND(),Assumptions!D75,Assumptions!E75)))</f>
        <v>0.7095587203307685</v>
      </c>
      <c r="I415" s="97">
        <f ca="1">'Historical Financials'!F7*(1+C415)</f>
        <v>1176.6389985874798</v>
      </c>
      <c r="J415" s="97">
        <f t="shared" ca="1" si="109"/>
        <v>1334.3093031967496</v>
      </c>
      <c r="K415" s="97">
        <f t="shared" ca="1" si="110"/>
        <v>1513.1075195830585</v>
      </c>
      <c r="L415" s="97">
        <f t="shared" ca="1" si="111"/>
        <v>1715.8648001131414</v>
      </c>
      <c r="M415" s="97">
        <f t="shared" ca="1" si="112"/>
        <v>1945.7916732041567</v>
      </c>
      <c r="N415" s="54">
        <f>Assumptions!E59</f>
        <v>0.25</v>
      </c>
      <c r="O415" s="77">
        <f t="shared" ca="1" si="113"/>
        <v>0.27155951733826766</v>
      </c>
      <c r="P415" s="77">
        <f t="shared" ca="1" si="114"/>
        <v>0.29311903467653527</v>
      </c>
      <c r="Q415" s="77">
        <f t="shared" ca="1" si="115"/>
        <v>0.31467855201480288</v>
      </c>
      <c r="R415" s="77">
        <f t="shared" ca="1" si="116"/>
        <v>0.33623806935307055</v>
      </c>
      <c r="S415" s="97">
        <f t="shared" ca="1" si="117"/>
        <v>208.72361553225227</v>
      </c>
      <c r="T415" s="97">
        <f t="shared" ca="1" si="118"/>
        <v>257.10462194008522</v>
      </c>
      <c r="U415" s="97">
        <f t="shared" ca="1" si="119"/>
        <v>314.70392037590887</v>
      </c>
      <c r="V415" s="97">
        <f t="shared" ca="1" si="120"/>
        <v>383.12328690804543</v>
      </c>
      <c r="W415" s="97">
        <f t="shared" ca="1" si="121"/>
        <v>464.22825036236344</v>
      </c>
      <c r="X415" s="97">
        <f t="shared" ca="1" si="122"/>
        <v>1223.9395593217914</v>
      </c>
      <c r="Y415" s="97">
        <f t="shared" ca="1" si="123"/>
        <v>10580.206344339451</v>
      </c>
      <c r="Z415" s="97">
        <f t="shared" ca="1" si="124"/>
        <v>10343.604917266481</v>
      </c>
      <c r="AA415" s="97">
        <f ca="1">Assumptions!D40*Y415+(1-Assumptions!D40)*Z415</f>
        <v>10473.735702156613</v>
      </c>
      <c r="AB415" s="97">
        <f t="shared" ca="1" si="125"/>
        <v>6806.4362902183721</v>
      </c>
      <c r="AC415" s="97">
        <f t="shared" ca="1" si="126"/>
        <v>8030.3758495401635</v>
      </c>
      <c r="AD415" s="97">
        <f ca="1">AC415+Assumptions!D47-Assumptions!D48-Assumptions!D49</f>
        <v>9170.8758495401635</v>
      </c>
      <c r="AE415" s="73">
        <f ca="1">AD415/Assumptions!D46</f>
        <v>197.22313654925082</v>
      </c>
      <c r="AF415" s="77">
        <f ca="1">AE415/Assumptions!D45-1</f>
        <v>0.95657873560764717</v>
      </c>
    </row>
    <row r="416" spans="2:32" x14ac:dyDescent="0.2">
      <c r="B416" s="130">
        <v>405</v>
      </c>
      <c r="C416" s="77">
        <f ca="1">MAX(Assumptions!F70,MIN(Assumptions!G70,NORMINV(RAND(),Assumptions!D70,Assumptions!E70)))</f>
        <v>0.21379757703767163</v>
      </c>
      <c r="D416" s="77">
        <f ca="1">MAX(Assumptions!F71,MIN(Assumptions!G71,NORMINV(RAND(),Assumptions!D71,Assumptions!E71)))</f>
        <v>0.30033226470099667</v>
      </c>
      <c r="E416" s="77">
        <f ca="1">MAX(Assumptions!F72,MIN(Assumptions!G72,NORMINV(RAND(),Assumptions!D72,Assumptions!E72)))</f>
        <v>9.4777852189663045E-2</v>
      </c>
      <c r="F416" s="77">
        <f ca="1">MAX(Assumptions!F73,MIN(Assumptions!G73,NORMINV(RAND(),Assumptions!D73,Assumptions!E73)))</f>
        <v>3.2577061217913934E-2</v>
      </c>
      <c r="G416" s="101">
        <f ca="1">MAX(Assumptions!F74,MIN(Assumptions!G74,NORMINV(RAND(),Assumptions!D74,Assumptions!E74)))</f>
        <v>12.718672922044542</v>
      </c>
      <c r="H416" s="77">
        <f ca="1">MAX(Assumptions!F75,MIN(Assumptions!G75,NORMINV(RAND(),Assumptions!D75,Assumptions!E75)))</f>
        <v>0.50373080163485162</v>
      </c>
      <c r="I416" s="97">
        <f ca="1">'Historical Financials'!F7*(1+C416)</f>
        <v>1259.436365934288</v>
      </c>
      <c r="J416" s="97">
        <f t="shared" ca="1" si="109"/>
        <v>1528.7008094041691</v>
      </c>
      <c r="K416" s="97">
        <f t="shared" ca="1" si="110"/>
        <v>1855.5333384703081</v>
      </c>
      <c r="L416" s="97">
        <f t="shared" ca="1" si="111"/>
        <v>2252.241870347882</v>
      </c>
      <c r="M416" s="97">
        <f t="shared" ca="1" si="112"/>
        <v>2733.7657251310529</v>
      </c>
      <c r="N416" s="54">
        <f>Assumptions!E59</f>
        <v>0.25</v>
      </c>
      <c r="O416" s="77">
        <f t="shared" ca="1" si="113"/>
        <v>0.26258306617524918</v>
      </c>
      <c r="P416" s="77">
        <f t="shared" ca="1" si="114"/>
        <v>0.27516613235049836</v>
      </c>
      <c r="Q416" s="77">
        <f t="shared" ca="1" si="115"/>
        <v>0.28774919852574748</v>
      </c>
      <c r="R416" s="77">
        <f t="shared" ca="1" si="116"/>
        <v>0.30033226470099667</v>
      </c>
      <c r="S416" s="97">
        <f t="shared" ca="1" si="117"/>
        <v>158.60422255504082</v>
      </c>
      <c r="T416" s="97">
        <f t="shared" ca="1" si="118"/>
        <v>202.20305751179623</v>
      </c>
      <c r="U416" s="97">
        <f t="shared" ca="1" si="119"/>
        <v>257.19483854289433</v>
      </c>
      <c r="V416" s="97">
        <f t="shared" ca="1" si="120"/>
        <v>326.45825742170086</v>
      </c>
      <c r="W416" s="97">
        <f t="shared" ca="1" si="121"/>
        <v>413.58215579968908</v>
      </c>
      <c r="X416" s="97">
        <f t="shared" ca="1" si="122"/>
        <v>999.83997870672852</v>
      </c>
      <c r="Y416" s="97">
        <f t="shared" ca="1" si="123"/>
        <v>6865.7558904962489</v>
      </c>
      <c r="Z416" s="97">
        <f t="shared" ca="1" si="124"/>
        <v>10442.514432189477</v>
      </c>
      <c r="AA416" s="97">
        <f ca="1">Assumptions!D40*Y416+(1-Assumptions!D40)*Z416</f>
        <v>8475.2972342582016</v>
      </c>
      <c r="AB416" s="97">
        <f t="shared" ca="1" si="125"/>
        <v>5389.2077268841094</v>
      </c>
      <c r="AC416" s="97">
        <f t="shared" ca="1" si="126"/>
        <v>6389.0477055908377</v>
      </c>
      <c r="AD416" s="97">
        <f ca="1">AC416+Assumptions!D47-Assumptions!D48-Assumptions!D49</f>
        <v>7529.5477055908377</v>
      </c>
      <c r="AE416" s="73">
        <f ca="1">AD416/Assumptions!D46</f>
        <v>161.92575710948037</v>
      </c>
      <c r="AF416" s="77">
        <f ca="1">AE416/Assumptions!D45-1</f>
        <v>0.60640632053055921</v>
      </c>
    </row>
    <row r="417" spans="2:32" x14ac:dyDescent="0.2">
      <c r="B417" s="130">
        <v>406</v>
      </c>
      <c r="C417" s="77">
        <f ca="1">MAX(Assumptions!F70,MIN(Assumptions!G70,NORMINV(RAND(),Assumptions!D70,Assumptions!E70)))</f>
        <v>0.11847364946537645</v>
      </c>
      <c r="D417" s="77">
        <f ca="1">MAX(Assumptions!F71,MIN(Assumptions!G71,NORMINV(RAND(),Assumptions!D71,Assumptions!E71)))</f>
        <v>0.32299530577440222</v>
      </c>
      <c r="E417" s="77">
        <f ca="1">MAX(Assumptions!F72,MIN(Assumptions!G72,NORMINV(RAND(),Assumptions!D72,Assumptions!E72)))</f>
        <v>8.2052550802765009E-2</v>
      </c>
      <c r="F417" s="77">
        <f ca="1">MAX(Assumptions!F73,MIN(Assumptions!G73,NORMINV(RAND(),Assumptions!D73,Assumptions!E73)))</f>
        <v>4.4070194008433893E-2</v>
      </c>
      <c r="G417" s="101">
        <f ca="1">MAX(Assumptions!F74,MIN(Assumptions!G74,NORMINV(RAND(),Assumptions!D74,Assumptions!E74)))</f>
        <v>12.406152556940519</v>
      </c>
      <c r="H417" s="77">
        <f ca="1">MAX(Assumptions!F75,MIN(Assumptions!G75,NORMINV(RAND(),Assumptions!D75,Assumptions!E75)))</f>
        <v>0.61432788010306982</v>
      </c>
      <c r="I417" s="97">
        <f ca="1">'Historical Financials'!F7*(1+C417)</f>
        <v>1160.5282586852745</v>
      </c>
      <c r="J417" s="97">
        <f t="shared" ca="1" si="109"/>
        <v>1298.0202767994174</v>
      </c>
      <c r="K417" s="97">
        <f t="shared" ca="1" si="110"/>
        <v>1451.8014760719025</v>
      </c>
      <c r="L417" s="97">
        <f t="shared" ca="1" si="111"/>
        <v>1623.8016952413611</v>
      </c>
      <c r="M417" s="97">
        <f t="shared" ca="1" si="112"/>
        <v>1816.1794080846701</v>
      </c>
      <c r="N417" s="54">
        <f>Assumptions!E59</f>
        <v>0.25</v>
      </c>
      <c r="O417" s="77">
        <f t="shared" ca="1" si="113"/>
        <v>0.26824882644360054</v>
      </c>
      <c r="P417" s="77">
        <f t="shared" ca="1" si="114"/>
        <v>0.28649765288720108</v>
      </c>
      <c r="Q417" s="77">
        <f t="shared" ca="1" si="115"/>
        <v>0.30474647933080168</v>
      </c>
      <c r="R417" s="77">
        <f t="shared" ca="1" si="116"/>
        <v>0.32299530577440222</v>
      </c>
      <c r="S417" s="97">
        <f t="shared" ca="1" si="117"/>
        <v>178.23621623945795</v>
      </c>
      <c r="T417" s="97">
        <f t="shared" ca="1" si="118"/>
        <v>213.90430875941522</v>
      </c>
      <c r="U417" s="97">
        <f t="shared" ca="1" si="119"/>
        <v>255.52213492758378</v>
      </c>
      <c r="V417" s="97">
        <f t="shared" ca="1" si="120"/>
        <v>303.99883051428395</v>
      </c>
      <c r="W417" s="97">
        <f t="shared" ca="1" si="121"/>
        <v>360.37543806006482</v>
      </c>
      <c r="X417" s="97">
        <f t="shared" ca="1" si="122"/>
        <v>1013.8090937528729</v>
      </c>
      <c r="Y417" s="97">
        <f t="shared" ca="1" si="123"/>
        <v>9906.1060262432893</v>
      </c>
      <c r="Z417" s="97">
        <f t="shared" ca="1" si="124"/>
        <v>7277.6652454668429</v>
      </c>
      <c r="AA417" s="97">
        <f ca="1">Assumptions!D40*Y417+(1-Assumptions!D40)*Z417</f>
        <v>8723.3076748938893</v>
      </c>
      <c r="AB417" s="97">
        <f t="shared" ca="1" si="125"/>
        <v>5880.8408256097791</v>
      </c>
      <c r="AC417" s="97">
        <f t="shared" ca="1" si="126"/>
        <v>6894.6499193626523</v>
      </c>
      <c r="AD417" s="97">
        <f ca="1">AC417+Assumptions!D47-Assumptions!D48-Assumptions!D49</f>
        <v>8035.1499193626523</v>
      </c>
      <c r="AE417" s="73">
        <f ca="1">AD417/Assumptions!D46</f>
        <v>172.79892299704628</v>
      </c>
      <c r="AF417" s="77">
        <f ca="1">AE417/Assumptions!D45-1</f>
        <v>0.71427502973260193</v>
      </c>
    </row>
    <row r="418" spans="2:32" x14ac:dyDescent="0.2">
      <c r="B418" s="130">
        <v>407</v>
      </c>
      <c r="C418" s="77">
        <f ca="1">MAX(Assumptions!F70,MIN(Assumptions!G70,NORMINV(RAND(),Assumptions!D70,Assumptions!E70)))</f>
        <v>0.12470357456396905</v>
      </c>
      <c r="D418" s="77">
        <f ca="1">MAX(Assumptions!F71,MIN(Assumptions!G71,NORMINV(RAND(),Assumptions!D71,Assumptions!E71)))</f>
        <v>0.30251358220962732</v>
      </c>
      <c r="E418" s="77">
        <f ca="1">MAX(Assumptions!F72,MIN(Assumptions!G72,NORMINV(RAND(),Assumptions!D72,Assumptions!E72)))</f>
        <v>8.970757895016275E-2</v>
      </c>
      <c r="F418" s="77">
        <f ca="1">MAX(Assumptions!F73,MIN(Assumptions!G73,NORMINV(RAND(),Assumptions!D73,Assumptions!E73)))</f>
        <v>3.9207509613752675E-2</v>
      </c>
      <c r="G418" s="101">
        <f ca="1">MAX(Assumptions!F74,MIN(Assumptions!G74,NORMINV(RAND(),Assumptions!D74,Assumptions!E74)))</f>
        <v>15.209700050402114</v>
      </c>
      <c r="H418" s="77">
        <f ca="1">MAX(Assumptions!F75,MIN(Assumptions!G75,NORMINV(RAND(),Assumptions!D75,Assumptions!E75)))</f>
        <v>0.60122710002631152</v>
      </c>
      <c r="I418" s="97">
        <f ca="1">'Historical Financials'!F7*(1+C418)</f>
        <v>1166.9924289675741</v>
      </c>
      <c r="J418" s="97">
        <f t="shared" ca="1" si="109"/>
        <v>1312.5205563489194</v>
      </c>
      <c r="K418" s="97">
        <f t="shared" ca="1" si="110"/>
        <v>1476.1965614143191</v>
      </c>
      <c r="L418" s="97">
        <f t="shared" ca="1" si="111"/>
        <v>1660.2835493817245</v>
      </c>
      <c r="M418" s="97">
        <f t="shared" ca="1" si="112"/>
        <v>1867.3268427793796</v>
      </c>
      <c r="N418" s="54">
        <f>Assumptions!E59</f>
        <v>0.25</v>
      </c>
      <c r="O418" s="77">
        <f t="shared" ca="1" si="113"/>
        <v>0.26312839555240686</v>
      </c>
      <c r="P418" s="77">
        <f t="shared" ca="1" si="114"/>
        <v>0.27625679110481366</v>
      </c>
      <c r="Q418" s="77">
        <f t="shared" ca="1" si="115"/>
        <v>0.28938518665722046</v>
      </c>
      <c r="R418" s="77">
        <f t="shared" ca="1" si="116"/>
        <v>0.30251358220962732</v>
      </c>
      <c r="S418" s="97">
        <f t="shared" ca="1" si="117"/>
        <v>175.40686845520898</v>
      </c>
      <c r="T418" s="97">
        <f t="shared" ca="1" si="118"/>
        <v>207.64064989052122</v>
      </c>
      <c r="U418" s="97">
        <f t="shared" ca="1" si="119"/>
        <v>245.18601789132362</v>
      </c>
      <c r="V418" s="97">
        <f t="shared" ca="1" si="120"/>
        <v>288.86645318119469</v>
      </c>
      <c r="W418" s="97">
        <f t="shared" ca="1" si="121"/>
        <v>339.62821807887889</v>
      </c>
      <c r="X418" s="97">
        <f t="shared" ca="1" si="122"/>
        <v>951.20015044148693</v>
      </c>
      <c r="Y418" s="97">
        <f t="shared" ca="1" si="123"/>
        <v>6988.9843586776778</v>
      </c>
      <c r="Z418" s="97">
        <f t="shared" ca="1" si="124"/>
        <v>8591.8338102295129</v>
      </c>
      <c r="AA418" s="97">
        <f ca="1">Assumptions!D40*Y418+(1-Assumptions!D40)*Z418</f>
        <v>7710.2666118760035</v>
      </c>
      <c r="AB418" s="97">
        <f t="shared" ca="1" si="125"/>
        <v>5017.8715346359804</v>
      </c>
      <c r="AC418" s="97">
        <f t="shared" ca="1" si="126"/>
        <v>5969.071685077467</v>
      </c>
      <c r="AD418" s="97">
        <f ca="1">AC418+Assumptions!D47-Assumptions!D48-Assumptions!D49</f>
        <v>7109.571685077467</v>
      </c>
      <c r="AE418" s="73">
        <f ca="1">AD418/Assumptions!D46</f>
        <v>152.89401473284875</v>
      </c>
      <c r="AF418" s="77">
        <f ca="1">AE418/Assumptions!D45-1</f>
        <v>0.51680570171476936</v>
      </c>
    </row>
    <row r="419" spans="2:32" x14ac:dyDescent="0.2">
      <c r="B419" s="130">
        <v>408</v>
      </c>
      <c r="C419" s="77">
        <f ca="1">MAX(Assumptions!F70,MIN(Assumptions!G70,NORMINV(RAND(),Assumptions!D70,Assumptions!E70)))</f>
        <v>0.1543915486286172</v>
      </c>
      <c r="D419" s="77">
        <f ca="1">MAX(Assumptions!F71,MIN(Assumptions!G71,NORMINV(RAND(),Assumptions!D71,Assumptions!E71)))</f>
        <v>0.37165546066832422</v>
      </c>
      <c r="E419" s="77">
        <f ca="1">MAX(Assumptions!F72,MIN(Assumptions!G72,NORMINV(RAND(),Assumptions!D72,Assumptions!E72)))</f>
        <v>8.3691281510674315E-2</v>
      </c>
      <c r="F419" s="77">
        <f ca="1">MAX(Assumptions!F73,MIN(Assumptions!G73,NORMINV(RAND(),Assumptions!D73,Assumptions!E73)))</f>
        <v>3.7825493843369182E-2</v>
      </c>
      <c r="G419" s="101">
        <f ca="1">MAX(Assumptions!F74,MIN(Assumptions!G74,NORMINV(RAND(),Assumptions!D74,Assumptions!E74)))</f>
        <v>15.829967147665412</v>
      </c>
      <c r="H419" s="77">
        <f ca="1">MAX(Assumptions!F75,MIN(Assumptions!G75,NORMINV(RAND(),Assumptions!D75,Assumptions!E75)))</f>
        <v>0.66751972819233951</v>
      </c>
      <c r="I419" s="97">
        <f ca="1">'Historical Financials'!F7*(1+C419)</f>
        <v>1197.796670857053</v>
      </c>
      <c r="J419" s="97">
        <f t="shared" ca="1" si="109"/>
        <v>1382.7263538128755</v>
      </c>
      <c r="K419" s="97">
        <f t="shared" ca="1" si="110"/>
        <v>1596.2076169076465</v>
      </c>
      <c r="L419" s="97">
        <f t="shared" ca="1" si="111"/>
        <v>1842.6485828148125</v>
      </c>
      <c r="M419" s="97">
        <f t="shared" ca="1" si="112"/>
        <v>2127.1379510939182</v>
      </c>
      <c r="N419" s="54">
        <f>Assumptions!E59</f>
        <v>0.25</v>
      </c>
      <c r="O419" s="77">
        <f t="shared" ca="1" si="113"/>
        <v>0.28041386516708106</v>
      </c>
      <c r="P419" s="77">
        <f t="shared" ca="1" si="114"/>
        <v>0.31082773033416211</v>
      </c>
      <c r="Q419" s="77">
        <f t="shared" ca="1" si="115"/>
        <v>0.34124159550124317</v>
      </c>
      <c r="R419" s="77">
        <f t="shared" ca="1" si="116"/>
        <v>0.37165546066832422</v>
      </c>
      <c r="S419" s="97">
        <f t="shared" ca="1" si="117"/>
        <v>199.8882270400473</v>
      </c>
      <c r="T419" s="97">
        <f t="shared" ca="1" si="118"/>
        <v>258.82118991846232</v>
      </c>
      <c r="U419" s="97">
        <f t="shared" ca="1" si="119"/>
        <v>331.18696985156674</v>
      </c>
      <c r="V419" s="97">
        <f t="shared" ca="1" si="120"/>
        <v>419.72862337453603</v>
      </c>
      <c r="W419" s="97">
        <f t="shared" ca="1" si="121"/>
        <v>527.71602180963248</v>
      </c>
      <c r="X419" s="97">
        <f t="shared" ca="1" si="122"/>
        <v>1322.4795747764238</v>
      </c>
      <c r="Y419" s="97">
        <f t="shared" ca="1" si="123"/>
        <v>11940.864177811667</v>
      </c>
      <c r="Z419" s="97">
        <f t="shared" ca="1" si="124"/>
        <v>12514.577376110326</v>
      </c>
      <c r="AA419" s="97">
        <f ca="1">Assumptions!D40*Y419+(1-Assumptions!D40)*Z419</f>
        <v>12199.035117046064</v>
      </c>
      <c r="AB419" s="97">
        <f t="shared" ca="1" si="125"/>
        <v>8162.018681661144</v>
      </c>
      <c r="AC419" s="97">
        <f t="shared" ca="1" si="126"/>
        <v>9484.4982564375678</v>
      </c>
      <c r="AD419" s="97">
        <f ca="1">AC419+Assumptions!D47-Assumptions!D48-Assumptions!D49</f>
        <v>10624.998256437568</v>
      </c>
      <c r="AE419" s="73">
        <f ca="1">AD419/Assumptions!D46</f>
        <v>228.49458615994769</v>
      </c>
      <c r="AF419" s="77">
        <f ca="1">AE419/Assumptions!D45-1</f>
        <v>1.2668113706344015</v>
      </c>
    </row>
    <row r="420" spans="2:32" x14ac:dyDescent="0.2">
      <c r="B420" s="130">
        <v>409</v>
      </c>
      <c r="C420" s="77">
        <f ca="1">MAX(Assumptions!F70,MIN(Assumptions!G70,NORMINV(RAND(),Assumptions!D70,Assumptions!E70)))</f>
        <v>0.14027572338088234</v>
      </c>
      <c r="D420" s="77">
        <f ca="1">MAX(Assumptions!F71,MIN(Assumptions!G71,NORMINV(RAND(),Assumptions!D71,Assumptions!E71)))</f>
        <v>0.26870335498300418</v>
      </c>
      <c r="E420" s="77">
        <f ca="1">MAX(Assumptions!F72,MIN(Assumptions!G72,NORMINV(RAND(),Assumptions!D72,Assumptions!E72)))</f>
        <v>8.8691454789637358E-2</v>
      </c>
      <c r="F420" s="77">
        <f ca="1">MAX(Assumptions!F73,MIN(Assumptions!G73,NORMINV(RAND(),Assumptions!D73,Assumptions!E73)))</f>
        <v>2.8693961185410857E-2</v>
      </c>
      <c r="G420" s="101">
        <f ca="1">MAX(Assumptions!F74,MIN(Assumptions!G74,NORMINV(RAND(),Assumptions!D74,Assumptions!E74)))</f>
        <v>12.356794909480227</v>
      </c>
      <c r="H420" s="77">
        <f ca="1">MAX(Assumptions!F75,MIN(Assumptions!G75,NORMINV(RAND(),Assumptions!D75,Assumptions!E75)))</f>
        <v>0.57003402239076406</v>
      </c>
      <c r="I420" s="97">
        <f ca="1">'Historical Financials'!F7*(1+C420)</f>
        <v>1183.1500905800033</v>
      </c>
      <c r="J420" s="97">
        <f t="shared" ca="1" si="109"/>
        <v>1349.1173254042696</v>
      </c>
      <c r="K420" s="97">
        <f t="shared" ca="1" si="110"/>
        <v>1538.3657341510348</v>
      </c>
      <c r="L420" s="97">
        <f t="shared" ca="1" si="111"/>
        <v>1754.1611003334331</v>
      </c>
      <c r="M420" s="97">
        <f t="shared" ca="1" si="112"/>
        <v>2000.2273176093097</v>
      </c>
      <c r="N420" s="54">
        <f>Assumptions!E59</f>
        <v>0.25</v>
      </c>
      <c r="O420" s="77">
        <f t="shared" ca="1" si="113"/>
        <v>0.25467583874575106</v>
      </c>
      <c r="P420" s="77">
        <f t="shared" ca="1" si="114"/>
        <v>0.25935167749150212</v>
      </c>
      <c r="Q420" s="77">
        <f t="shared" ca="1" si="115"/>
        <v>0.26402751623725312</v>
      </c>
      <c r="R420" s="77">
        <f t="shared" ca="1" si="116"/>
        <v>0.26870335498300418</v>
      </c>
      <c r="S420" s="97">
        <f t="shared" ca="1" si="117"/>
        <v>168.60895130632903</v>
      </c>
      <c r="T420" s="97">
        <f t="shared" ca="1" si="118"/>
        <v>195.85661392696801</v>
      </c>
      <c r="U420" s="97">
        <f t="shared" ca="1" si="119"/>
        <v>227.43088241244843</v>
      </c>
      <c r="V420" s="97">
        <f t="shared" ca="1" si="120"/>
        <v>264.00943244995102</v>
      </c>
      <c r="W420" s="97">
        <f t="shared" ca="1" si="121"/>
        <v>306.37492679226517</v>
      </c>
      <c r="X420" s="97">
        <f t="shared" ca="1" si="122"/>
        <v>884.62452117523458</v>
      </c>
      <c r="Y420" s="97">
        <f t="shared" ca="1" si="123"/>
        <v>5252.9867185589201</v>
      </c>
      <c r="Z420" s="97">
        <f t="shared" ca="1" si="124"/>
        <v>6641.3792634710971</v>
      </c>
      <c r="AA420" s="97">
        <f ca="1">Assumptions!D40*Y420+(1-Assumptions!D40)*Z420</f>
        <v>5877.7633637693998</v>
      </c>
      <c r="AB420" s="97">
        <f t="shared" ca="1" si="125"/>
        <v>3843.1561185177093</v>
      </c>
      <c r="AC420" s="97">
        <f t="shared" ca="1" si="126"/>
        <v>4727.7806396929436</v>
      </c>
      <c r="AD420" s="97">
        <f ca="1">AC420+Assumptions!D47-Assumptions!D48-Assumptions!D49</f>
        <v>5868.2806396929436</v>
      </c>
      <c r="AE420" s="73">
        <f ca="1">AD420/Assumptions!D46</f>
        <v>126.19958364931061</v>
      </c>
      <c r="AF420" s="77">
        <f ca="1">AE420/Assumptions!D45-1</f>
        <v>0.25197999652093861</v>
      </c>
    </row>
    <row r="421" spans="2:32" x14ac:dyDescent="0.2">
      <c r="B421" s="130">
        <v>410</v>
      </c>
      <c r="C421" s="77">
        <f ca="1">MAX(Assumptions!F70,MIN(Assumptions!G70,NORMINV(RAND(),Assumptions!D70,Assumptions!E70)))</f>
        <v>0.10938854078290182</v>
      </c>
      <c r="D421" s="77">
        <f ca="1">MAX(Assumptions!F71,MIN(Assumptions!G71,NORMINV(RAND(),Assumptions!D71,Assumptions!E71)))</f>
        <v>0.32477572109369268</v>
      </c>
      <c r="E421" s="77">
        <f ca="1">MAX(Assumptions!F72,MIN(Assumptions!G72,NORMINV(RAND(),Assumptions!D72,Assumptions!E72)))</f>
        <v>8.7478782514745737E-2</v>
      </c>
      <c r="F421" s="77">
        <f ca="1">MAX(Assumptions!F73,MIN(Assumptions!G73,NORMINV(RAND(),Assumptions!D73,Assumptions!E73)))</f>
        <v>2.6287488569518756E-2</v>
      </c>
      <c r="G421" s="101">
        <f ca="1">MAX(Assumptions!F74,MIN(Assumptions!G74,NORMINV(RAND(),Assumptions!D74,Assumptions!E74)))</f>
        <v>12.415657013606751</v>
      </c>
      <c r="H421" s="77">
        <f ca="1">MAX(Assumptions!F75,MIN(Assumptions!G75,NORMINV(RAND(),Assumptions!D75,Assumptions!E75)))</f>
        <v>0.57279868325158101</v>
      </c>
      <c r="I421" s="97">
        <f ca="1">'Historical Financials'!F7*(1+C421)</f>
        <v>1151.1015499163389</v>
      </c>
      <c r="J421" s="97">
        <f t="shared" ca="1" si="109"/>
        <v>1277.0188687546238</v>
      </c>
      <c r="K421" s="97">
        <f t="shared" ca="1" si="110"/>
        <v>1416.710099359924</v>
      </c>
      <c r="L421" s="97">
        <f t="shared" ca="1" si="111"/>
        <v>1571.6819498413061</v>
      </c>
      <c r="M421" s="97">
        <f t="shared" ca="1" si="112"/>
        <v>1743.6059449092725</v>
      </c>
      <c r="N421" s="54">
        <f>Assumptions!E59</f>
        <v>0.25</v>
      </c>
      <c r="O421" s="77">
        <f t="shared" ca="1" si="113"/>
        <v>0.26869393027342314</v>
      </c>
      <c r="P421" s="77">
        <f t="shared" ca="1" si="114"/>
        <v>0.28738786054684634</v>
      </c>
      <c r="Q421" s="77">
        <f t="shared" ca="1" si="115"/>
        <v>0.30608179082026954</v>
      </c>
      <c r="R421" s="77">
        <f t="shared" ca="1" si="116"/>
        <v>0.32477572109369268</v>
      </c>
      <c r="S421" s="97">
        <f t="shared" ca="1" si="117"/>
        <v>164.83736302023323</v>
      </c>
      <c r="T421" s="97">
        <f t="shared" ca="1" si="118"/>
        <v>196.54281916166855</v>
      </c>
      <c r="U421" s="97">
        <f t="shared" ca="1" si="119"/>
        <v>233.21228283659727</v>
      </c>
      <c r="V421" s="97">
        <f t="shared" ca="1" si="120"/>
        <v>275.55238230319088</v>
      </c>
      <c r="W421" s="97">
        <f t="shared" ca="1" si="121"/>
        <v>324.36494130398057</v>
      </c>
      <c r="X421" s="97">
        <f t="shared" ca="1" si="122"/>
        <v>909.40466937974509</v>
      </c>
      <c r="Y421" s="97">
        <f t="shared" ca="1" si="123"/>
        <v>5440.1804493436057</v>
      </c>
      <c r="Z421" s="97">
        <f t="shared" ca="1" si="124"/>
        <v>7030.7491553714099</v>
      </c>
      <c r="AA421" s="97">
        <f ca="1">Assumptions!D40*Y421+(1-Assumptions!D40)*Z421</f>
        <v>6155.9363670561179</v>
      </c>
      <c r="AB421" s="97">
        <f t="shared" ca="1" si="125"/>
        <v>4047.5307826599037</v>
      </c>
      <c r="AC421" s="97">
        <f t="shared" ca="1" si="126"/>
        <v>4956.9354520396491</v>
      </c>
      <c r="AD421" s="97">
        <f ca="1">AC421+Assumptions!D47-Assumptions!D48-Assumptions!D49</f>
        <v>6097.4354520396491</v>
      </c>
      <c r="AE421" s="73">
        <f ca="1">AD421/Assumptions!D46</f>
        <v>131.12764412988491</v>
      </c>
      <c r="AF421" s="77">
        <f ca="1">AE421/Assumptions!D45-1</f>
        <v>0.30086948541552494</v>
      </c>
    </row>
    <row r="422" spans="2:32" x14ac:dyDescent="0.2">
      <c r="B422" s="130">
        <v>411</v>
      </c>
      <c r="C422" s="77">
        <f ca="1">MAX(Assumptions!F70,MIN(Assumptions!G70,NORMINV(RAND(),Assumptions!D70,Assumptions!E70)))</f>
        <v>0.1714629497158307</v>
      </c>
      <c r="D422" s="77">
        <f ca="1">MAX(Assumptions!F71,MIN(Assumptions!G71,NORMINV(RAND(),Assumptions!D71,Assumptions!E71)))</f>
        <v>0.31812471231661954</v>
      </c>
      <c r="E422" s="77">
        <f ca="1">MAX(Assumptions!F72,MIN(Assumptions!G72,NORMINV(RAND(),Assumptions!D72,Assumptions!E72)))</f>
        <v>8.206479970069798E-2</v>
      </c>
      <c r="F422" s="77">
        <f ca="1">MAX(Assumptions!F73,MIN(Assumptions!G73,NORMINV(RAND(),Assumptions!D73,Assumptions!E73)))</f>
        <v>4.8468303013370684E-2</v>
      </c>
      <c r="G422" s="101">
        <f ca="1">MAX(Assumptions!F74,MIN(Assumptions!G74,NORMINV(RAND(),Assumptions!D74,Assumptions!E74)))</f>
        <v>16.264138815712787</v>
      </c>
      <c r="H422" s="77">
        <f ca="1">MAX(Assumptions!F75,MIN(Assumptions!G75,NORMINV(RAND(),Assumptions!D75,Assumptions!E75)))</f>
        <v>0.58226235837440155</v>
      </c>
      <c r="I422" s="97">
        <f ca="1">'Historical Financials'!F7*(1+C422)</f>
        <v>1215.5099566251458</v>
      </c>
      <c r="J422" s="97">
        <f t="shared" ca="1" si="109"/>
        <v>1423.9248791970547</v>
      </c>
      <c r="K422" s="97">
        <f t="shared" ca="1" si="110"/>
        <v>1668.0752391579394</v>
      </c>
      <c r="L422" s="97">
        <f t="shared" ca="1" si="111"/>
        <v>1954.0883400118994</v>
      </c>
      <c r="M422" s="97">
        <f t="shared" ca="1" si="112"/>
        <v>2289.1420907956508</v>
      </c>
      <c r="N422" s="54">
        <f>Assumptions!E59</f>
        <v>0.25</v>
      </c>
      <c r="O422" s="77">
        <f t="shared" ca="1" si="113"/>
        <v>0.26703117807915489</v>
      </c>
      <c r="P422" s="77">
        <f t="shared" ca="1" si="114"/>
        <v>0.28406235615830977</v>
      </c>
      <c r="Q422" s="77">
        <f t="shared" ca="1" si="115"/>
        <v>0.30109353423746466</v>
      </c>
      <c r="R422" s="77">
        <f t="shared" ca="1" si="116"/>
        <v>0.31812471231661954</v>
      </c>
      <c r="S422" s="97">
        <f t="shared" ca="1" si="117"/>
        <v>176.93642349303099</v>
      </c>
      <c r="T422" s="97">
        <f t="shared" ca="1" si="118"/>
        <v>221.39497784722641</v>
      </c>
      <c r="U422" s="97">
        <f t="shared" ca="1" si="119"/>
        <v>275.89767192785428</v>
      </c>
      <c r="V422" s="97">
        <f t="shared" ca="1" si="120"/>
        <v>342.58184019859601</v>
      </c>
      <c r="W422" s="97">
        <f t="shared" ca="1" si="121"/>
        <v>424.02247134743419</v>
      </c>
      <c r="X422" s="97">
        <f t="shared" ca="1" si="122"/>
        <v>1106.100338496386</v>
      </c>
      <c r="Y422" s="97">
        <f t="shared" ca="1" si="123"/>
        <v>13232.752364352162</v>
      </c>
      <c r="Z422" s="97">
        <f t="shared" ca="1" si="124"/>
        <v>11844.077220155501</v>
      </c>
      <c r="AA422" s="97">
        <f ca="1">Assumptions!D40*Y422+(1-Assumptions!D40)*Z422</f>
        <v>12607.848549463666</v>
      </c>
      <c r="AB422" s="97">
        <f t="shared" ca="1" si="125"/>
        <v>8499.1332145951928</v>
      </c>
      <c r="AC422" s="97">
        <f t="shared" ca="1" si="126"/>
        <v>9605.2335530915789</v>
      </c>
      <c r="AD422" s="97">
        <f ca="1">AC422+Assumptions!D47-Assumptions!D48-Assumptions!D49</f>
        <v>10745.733553091579</v>
      </c>
      <c r="AE422" s="73">
        <f ca="1">AD422/Assumptions!D46</f>
        <v>231.09104415250707</v>
      </c>
      <c r="AF422" s="77">
        <f ca="1">AE422/Assumptions!D45-1</f>
        <v>1.2925698824653478</v>
      </c>
    </row>
    <row r="423" spans="2:32" x14ac:dyDescent="0.2">
      <c r="B423" s="130">
        <v>412</v>
      </c>
      <c r="C423" s="77">
        <f ca="1">MAX(Assumptions!F70,MIN(Assumptions!G70,NORMINV(RAND(),Assumptions!D70,Assumptions!E70)))</f>
        <v>0.1486213818192601</v>
      </c>
      <c r="D423" s="77">
        <f ca="1">MAX(Assumptions!F71,MIN(Assumptions!G71,NORMINV(RAND(),Assumptions!D71,Assumptions!E71)))</f>
        <v>0.2725300590995951</v>
      </c>
      <c r="E423" s="77">
        <f ca="1">MAX(Assumptions!F72,MIN(Assumptions!G72,NORMINV(RAND(),Assumptions!D72,Assumptions!E72)))</f>
        <v>9.6129707503694276E-2</v>
      </c>
      <c r="F423" s="77">
        <f ca="1">MAX(Assumptions!F73,MIN(Assumptions!G73,NORMINV(RAND(),Assumptions!D73,Assumptions!E73)))</f>
        <v>2.6992854915774682E-2</v>
      </c>
      <c r="G423" s="101">
        <f ca="1">MAX(Assumptions!F74,MIN(Assumptions!G74,NORMINV(RAND(),Assumptions!D74,Assumptions!E74)))</f>
        <v>12.953088307354266</v>
      </c>
      <c r="H423" s="77">
        <f ca="1">MAX(Assumptions!F75,MIN(Assumptions!G75,NORMINV(RAND(),Assumptions!D75,Assumptions!E75)))</f>
        <v>0.64839758722028473</v>
      </c>
      <c r="I423" s="97">
        <f ca="1">'Historical Financials'!F7*(1+C423)</f>
        <v>1191.8095457756642</v>
      </c>
      <c r="J423" s="97">
        <f t="shared" ca="1" si="109"/>
        <v>1368.9379273342281</v>
      </c>
      <c r="K423" s="97">
        <f t="shared" ca="1" si="110"/>
        <v>1572.391373719435</v>
      </c>
      <c r="L423" s="97">
        <f t="shared" ca="1" si="111"/>
        <v>1806.0823524423022</v>
      </c>
      <c r="M423" s="97">
        <f t="shared" ca="1" si="112"/>
        <v>2074.5048073416569</v>
      </c>
      <c r="N423" s="54">
        <f>Assumptions!E59</f>
        <v>0.25</v>
      </c>
      <c r="O423" s="77">
        <f t="shared" ca="1" si="113"/>
        <v>0.25563251477489879</v>
      </c>
      <c r="P423" s="77">
        <f t="shared" ca="1" si="114"/>
        <v>0.26126502954979758</v>
      </c>
      <c r="Q423" s="77">
        <f t="shared" ca="1" si="115"/>
        <v>0.26689754432469631</v>
      </c>
      <c r="R423" s="77">
        <f t="shared" ca="1" si="116"/>
        <v>0.2725300590995951</v>
      </c>
      <c r="S423" s="97">
        <f t="shared" ca="1" si="117"/>
        <v>193.19160847676105</v>
      </c>
      <c r="T423" s="97">
        <f t="shared" ca="1" si="118"/>
        <v>226.90352279566898</v>
      </c>
      <c r="U423" s="97">
        <f t="shared" ca="1" si="119"/>
        <v>266.36878256502092</v>
      </c>
      <c r="V423" s="97">
        <f t="shared" ca="1" si="120"/>
        <v>312.55288869943195</v>
      </c>
      <c r="W423" s="97">
        <f t="shared" ca="1" si="121"/>
        <v>366.58124856628956</v>
      </c>
      <c r="X423" s="97">
        <f t="shared" ca="1" si="122"/>
        <v>1015.527107004252</v>
      </c>
      <c r="Y423" s="97">
        <f t="shared" ca="1" si="123"/>
        <v>5445.3783898381471</v>
      </c>
      <c r="Z423" s="97">
        <f t="shared" ca="1" si="124"/>
        <v>7323.2217054597686</v>
      </c>
      <c r="AA423" s="97">
        <f ca="1">Assumptions!D40*Y423+(1-Assumptions!D40)*Z423</f>
        <v>6290.4078818678772</v>
      </c>
      <c r="AB423" s="97">
        <f t="shared" ca="1" si="125"/>
        <v>3975.2922831850742</v>
      </c>
      <c r="AC423" s="97">
        <f t="shared" ca="1" si="126"/>
        <v>4990.8193901893264</v>
      </c>
      <c r="AD423" s="97">
        <f ca="1">AC423+Assumptions!D47-Assumptions!D48-Assumptions!D49</f>
        <v>6131.3193901893264</v>
      </c>
      <c r="AE423" s="73">
        <f ca="1">AD423/Assumptions!D46</f>
        <v>131.85633097181346</v>
      </c>
      <c r="AF423" s="77">
        <f ca="1">AE423/Assumptions!D45-1</f>
        <v>0.30809852154576856</v>
      </c>
    </row>
    <row r="424" spans="2:32" x14ac:dyDescent="0.2">
      <c r="B424" s="130">
        <v>413</v>
      </c>
      <c r="C424" s="77">
        <f ca="1">MAX(Assumptions!F70,MIN(Assumptions!G70,NORMINV(RAND(),Assumptions!D70,Assumptions!E70)))</f>
        <v>0.13144304432344731</v>
      </c>
      <c r="D424" s="77">
        <f ca="1">MAX(Assumptions!F71,MIN(Assumptions!G71,NORMINV(RAND(),Assumptions!D71,Assumptions!E71)))</f>
        <v>0.27272756309371643</v>
      </c>
      <c r="E424" s="77">
        <f ca="1">MAX(Assumptions!F72,MIN(Assumptions!G72,NORMINV(RAND(),Assumptions!D72,Assumptions!E72)))</f>
        <v>6.0437800989988008E-2</v>
      </c>
      <c r="F424" s="77">
        <f ca="1">MAX(Assumptions!F73,MIN(Assumptions!G73,NORMINV(RAND(),Assumptions!D73,Assumptions!E73)))</f>
        <v>1.9147434468594626E-2</v>
      </c>
      <c r="G424" s="101">
        <f ca="1">MAX(Assumptions!F74,MIN(Assumptions!G74,NORMINV(RAND(),Assumptions!D74,Assumptions!E74)))</f>
        <v>12.159534798742101</v>
      </c>
      <c r="H424" s="77">
        <f ca="1">MAX(Assumptions!F75,MIN(Assumptions!G75,NORMINV(RAND(),Assumptions!D75,Assumptions!E75)))</f>
        <v>0.61159186305512758</v>
      </c>
      <c r="I424" s="97">
        <f ca="1">'Historical Financials'!F7*(1+C424)</f>
        <v>1173.9853027900087</v>
      </c>
      <c r="J424" s="97">
        <f t="shared" ca="1" si="109"/>
        <v>1328.2975049797117</v>
      </c>
      <c r="K424" s="97">
        <f t="shared" ca="1" si="110"/>
        <v>1502.8929728014843</v>
      </c>
      <c r="L424" s="97">
        <f t="shared" ca="1" si="111"/>
        <v>1700.4378004388275</v>
      </c>
      <c r="M424" s="97">
        <f t="shared" ca="1" si="112"/>
        <v>1923.9485216111736</v>
      </c>
      <c r="N424" s="54">
        <f>Assumptions!E59</f>
        <v>0.25</v>
      </c>
      <c r="O424" s="77">
        <f t="shared" ca="1" si="113"/>
        <v>0.25568189077342912</v>
      </c>
      <c r="P424" s="77">
        <f t="shared" ca="1" si="114"/>
        <v>0.26136378154685824</v>
      </c>
      <c r="Q424" s="77">
        <f t="shared" ca="1" si="115"/>
        <v>0.26704567232028731</v>
      </c>
      <c r="R424" s="77">
        <f t="shared" ca="1" si="116"/>
        <v>0.27272756309371643</v>
      </c>
      <c r="S424" s="97">
        <f t="shared" ca="1" si="117"/>
        <v>179.49996463316987</v>
      </c>
      <c r="T424" s="97">
        <f t="shared" ca="1" si="118"/>
        <v>207.70981783128585</v>
      </c>
      <c r="U424" s="97">
        <f t="shared" ca="1" si="119"/>
        <v>240.23437894376767</v>
      </c>
      <c r="V424" s="97">
        <f t="shared" ca="1" si="120"/>
        <v>277.72053529746546</v>
      </c>
      <c r="W424" s="97">
        <f t="shared" ca="1" si="121"/>
        <v>320.91068550794103</v>
      </c>
      <c r="X424" s="97">
        <f t="shared" ca="1" si="122"/>
        <v>1014.3599202511012</v>
      </c>
      <c r="Y424" s="97">
        <f t="shared" ca="1" si="123"/>
        <v>7920.8621618682428</v>
      </c>
      <c r="Z424" s="97">
        <f t="shared" ca="1" si="124"/>
        <v>6380.2756109759785</v>
      </c>
      <c r="AA424" s="97">
        <f ca="1">Assumptions!D40*Y424+(1-Assumptions!D40)*Z424</f>
        <v>7227.5982139667231</v>
      </c>
      <c r="AB424" s="97">
        <f t="shared" ca="1" si="125"/>
        <v>5389.7422862134526</v>
      </c>
      <c r="AC424" s="97">
        <f t="shared" ca="1" si="126"/>
        <v>6404.102206464554</v>
      </c>
      <c r="AD424" s="97">
        <f ca="1">AC424+Assumptions!D47-Assumptions!D48-Assumptions!D49</f>
        <v>7544.602206464554</v>
      </c>
      <c r="AE424" s="73">
        <f ca="1">AD424/Assumptions!D46</f>
        <v>162.24950981644201</v>
      </c>
      <c r="AF424" s="77">
        <f ca="1">AE424/Assumptions!D45-1</f>
        <v>0.60961815294089305</v>
      </c>
    </row>
    <row r="425" spans="2:32" x14ac:dyDescent="0.2">
      <c r="B425" s="130">
        <v>414</v>
      </c>
      <c r="C425" s="77">
        <f ca="1">MAX(Assumptions!F70,MIN(Assumptions!G70,NORMINV(RAND(),Assumptions!D70,Assumptions!E70)))</f>
        <v>0.15090758801250442</v>
      </c>
      <c r="D425" s="77">
        <f ca="1">MAX(Assumptions!F71,MIN(Assumptions!G71,NORMINV(RAND(),Assumptions!D71,Assumptions!E71)))</f>
        <v>0.38081678865249763</v>
      </c>
      <c r="E425" s="77">
        <f ca="1">MAX(Assumptions!F72,MIN(Assumptions!G72,NORMINV(RAND(),Assumptions!D72,Assumptions!E72)))</f>
        <v>9.8186485969467011E-2</v>
      </c>
      <c r="F425" s="77">
        <f ca="1">MAX(Assumptions!F73,MIN(Assumptions!G73,NORMINV(RAND(),Assumptions!D73,Assumptions!E73)))</f>
        <v>3.4441715409711346E-2</v>
      </c>
      <c r="G425" s="101">
        <f ca="1">MAX(Assumptions!F74,MIN(Assumptions!G74,NORMINV(RAND(),Assumptions!D74,Assumptions!E74)))</f>
        <v>16.742541001262445</v>
      </c>
      <c r="H425" s="77">
        <f ca="1">MAX(Assumptions!F75,MIN(Assumptions!G75,NORMINV(RAND(),Assumptions!D75,Assumptions!E75)))</f>
        <v>0.64688497364267772</v>
      </c>
      <c r="I425" s="97">
        <f ca="1">'Historical Financials'!F7*(1+C425)</f>
        <v>1194.1817133217744</v>
      </c>
      <c r="J425" s="97">
        <f t="shared" ca="1" si="109"/>
        <v>1374.3927953278032</v>
      </c>
      <c r="K425" s="97">
        <f t="shared" ca="1" si="110"/>
        <v>1581.7990970524856</v>
      </c>
      <c r="L425" s="97">
        <f t="shared" ca="1" si="111"/>
        <v>1820.5045835090336</v>
      </c>
      <c r="M425" s="97">
        <f t="shared" ca="1" si="112"/>
        <v>2095.2325391720906</v>
      </c>
      <c r="N425" s="54">
        <f>Assumptions!E59</f>
        <v>0.25</v>
      </c>
      <c r="O425" s="77">
        <f t="shared" ca="1" si="113"/>
        <v>0.28270419716312439</v>
      </c>
      <c r="P425" s="77">
        <f t="shared" ca="1" si="114"/>
        <v>0.31540839432624879</v>
      </c>
      <c r="Q425" s="77">
        <f t="shared" ca="1" si="115"/>
        <v>0.34811259148937324</v>
      </c>
      <c r="R425" s="77">
        <f t="shared" ca="1" si="116"/>
        <v>0.38081678865249763</v>
      </c>
      <c r="S425" s="97">
        <f t="shared" ca="1" si="117"/>
        <v>193.12455153668094</v>
      </c>
      <c r="T425" s="97">
        <f t="shared" ca="1" si="118"/>
        <v>251.3449647266799</v>
      </c>
      <c r="U425" s="97">
        <f t="shared" ca="1" si="119"/>
        <v>322.73913742414027</v>
      </c>
      <c r="V425" s="97">
        <f t="shared" ca="1" si="120"/>
        <v>409.95725087512835</v>
      </c>
      <c r="W425" s="97">
        <f t="shared" ca="1" si="121"/>
        <v>516.14934390077315</v>
      </c>
      <c r="X425" s="97">
        <f t="shared" ca="1" si="122"/>
        <v>1232.9529744742872</v>
      </c>
      <c r="Y425" s="97">
        <f t="shared" ca="1" si="123"/>
        <v>8376.0033650415171</v>
      </c>
      <c r="Z425" s="97">
        <f t="shared" ca="1" si="124"/>
        <v>13358.8688949928</v>
      </c>
      <c r="AA425" s="97">
        <f ca="1">Assumptions!D40*Y425+(1-Assumptions!D40)*Z425</f>
        <v>10618.292853519593</v>
      </c>
      <c r="AB425" s="97">
        <f t="shared" ca="1" si="125"/>
        <v>6647.743034785497</v>
      </c>
      <c r="AC425" s="97">
        <f t="shared" ca="1" si="126"/>
        <v>7880.6960092597838</v>
      </c>
      <c r="AD425" s="97">
        <f ca="1">AC425+Assumptions!D47-Assumptions!D48-Assumptions!D49</f>
        <v>9021.1960092597838</v>
      </c>
      <c r="AE425" s="73">
        <f ca="1">AD425/Assumptions!D46</f>
        <v>194.00421525289858</v>
      </c>
      <c r="AF425" s="77">
        <f ca="1">AE425/Assumptions!D45-1</f>
        <v>0.92464499258827959</v>
      </c>
    </row>
    <row r="426" spans="2:32" x14ac:dyDescent="0.2">
      <c r="B426" s="130">
        <v>415</v>
      </c>
      <c r="C426" s="77">
        <f ca="1">MAX(Assumptions!F70,MIN(Assumptions!G70,NORMINV(RAND(),Assumptions!D70,Assumptions!E70)))</f>
        <v>0.11123934229341692</v>
      </c>
      <c r="D426" s="77">
        <f ca="1">MAX(Assumptions!F71,MIN(Assumptions!G71,NORMINV(RAND(),Assumptions!D71,Assumptions!E71)))</f>
        <v>0.32243700341173515</v>
      </c>
      <c r="E426" s="77">
        <f ca="1">MAX(Assumptions!F72,MIN(Assumptions!G72,NORMINV(RAND(),Assumptions!D72,Assumptions!E72)))</f>
        <v>8.9295745614219366E-2</v>
      </c>
      <c r="F426" s="77">
        <f ca="1">MAX(Assumptions!F73,MIN(Assumptions!G73,NORMINV(RAND(),Assumptions!D73,Assumptions!E73)))</f>
        <v>0.05</v>
      </c>
      <c r="G426" s="101">
        <f ca="1">MAX(Assumptions!F74,MIN(Assumptions!G74,NORMINV(RAND(),Assumptions!D74,Assumptions!E74)))</f>
        <v>11.797726436556566</v>
      </c>
      <c r="H426" s="77">
        <f ca="1">MAX(Assumptions!F75,MIN(Assumptions!G75,NORMINV(RAND(),Assumptions!D75,Assumptions!E75)))</f>
        <v>0.58278369907555205</v>
      </c>
      <c r="I426" s="97">
        <f ca="1">'Historical Financials'!F7*(1+C426)</f>
        <v>1153.0219415636493</v>
      </c>
      <c r="J426" s="97">
        <f t="shared" ca="1" si="109"/>
        <v>1281.2833439930685</v>
      </c>
      <c r="K426" s="97">
        <f t="shared" ca="1" si="110"/>
        <v>1423.8124604703673</v>
      </c>
      <c r="L426" s="97">
        <f t="shared" ca="1" si="111"/>
        <v>1582.1964221222629</v>
      </c>
      <c r="M426" s="97">
        <f t="shared" ca="1" si="112"/>
        <v>1758.1989114981411</v>
      </c>
      <c r="N426" s="54">
        <f>Assumptions!E59</f>
        <v>0.25</v>
      </c>
      <c r="O426" s="77">
        <f t="shared" ca="1" si="113"/>
        <v>0.2681092508529338</v>
      </c>
      <c r="P426" s="77">
        <f t="shared" ca="1" si="114"/>
        <v>0.2862185017058676</v>
      </c>
      <c r="Q426" s="77">
        <f t="shared" ca="1" si="115"/>
        <v>0.30432775255880135</v>
      </c>
      <c r="R426" s="77">
        <f t="shared" ca="1" si="116"/>
        <v>0.32243700341173515</v>
      </c>
      <c r="S426" s="97">
        <f t="shared" ca="1" si="117"/>
        <v>167.99059805493465</v>
      </c>
      <c r="T426" s="97">
        <f t="shared" ca="1" si="118"/>
        <v>200.20013935476985</v>
      </c>
      <c r="U426" s="97">
        <f t="shared" ca="1" si="119"/>
        <v>237.4968692415938</v>
      </c>
      <c r="V426" s="97">
        <f t="shared" ca="1" si="120"/>
        <v>280.61401171559703</v>
      </c>
      <c r="W426" s="97">
        <f t="shared" ca="1" si="121"/>
        <v>330.38496764341841</v>
      </c>
      <c r="X426" s="97">
        <f t="shared" ca="1" si="122"/>
        <v>921.42017957940698</v>
      </c>
      <c r="Y426" s="97">
        <f t="shared" ca="1" si="123"/>
        <v>8828.0349590837213</v>
      </c>
      <c r="Z426" s="97">
        <f t="shared" ca="1" si="124"/>
        <v>6688.2300812300746</v>
      </c>
      <c r="AA426" s="97">
        <f ca="1">Assumptions!D40*Y426+(1-Assumptions!D40)*Z426</f>
        <v>7865.1227640495799</v>
      </c>
      <c r="AB426" s="97">
        <f t="shared" ca="1" si="125"/>
        <v>5128.3359629787783</v>
      </c>
      <c r="AC426" s="97">
        <f t="shared" ca="1" si="126"/>
        <v>6049.7561425581853</v>
      </c>
      <c r="AD426" s="97">
        <f ca="1">AC426+Assumptions!D47-Assumptions!D48-Assumptions!D49</f>
        <v>7190.2561425581853</v>
      </c>
      <c r="AE426" s="73">
        <f ca="1">AD426/Assumptions!D46</f>
        <v>154.62916435609</v>
      </c>
      <c r="AF426" s="77">
        <f ca="1">AE426/Assumptions!D45-1</f>
        <v>0.53401948765962315</v>
      </c>
    </row>
    <row r="427" spans="2:32" x14ac:dyDescent="0.2">
      <c r="B427" s="130">
        <v>416</v>
      </c>
      <c r="C427" s="77">
        <f ca="1">MAX(Assumptions!F70,MIN(Assumptions!G70,NORMINV(RAND(),Assumptions!D70,Assumptions!E70)))</f>
        <v>0.18132361617737036</v>
      </c>
      <c r="D427" s="77">
        <f ca="1">MAX(Assumptions!F71,MIN(Assumptions!G71,NORMINV(RAND(),Assumptions!D71,Assumptions!E71)))</f>
        <v>0.29359677229521547</v>
      </c>
      <c r="E427" s="77">
        <f ca="1">MAX(Assumptions!F72,MIN(Assumptions!G72,NORMINV(RAND(),Assumptions!D72,Assumptions!E72)))</f>
        <v>9.1345837655300521E-2</v>
      </c>
      <c r="F427" s="77">
        <f ca="1">MAX(Assumptions!F73,MIN(Assumptions!G73,NORMINV(RAND(),Assumptions!D73,Assumptions!E73)))</f>
        <v>3.5027375945703446E-2</v>
      </c>
      <c r="G427" s="101">
        <f ca="1">MAX(Assumptions!F74,MIN(Assumptions!G74,NORMINV(RAND(),Assumptions!D74,Assumptions!E74)))</f>
        <v>16.176272078617053</v>
      </c>
      <c r="H427" s="77">
        <f ca="1">MAX(Assumptions!F75,MIN(Assumptions!G75,NORMINV(RAND(),Assumptions!D75,Assumptions!E75)))</f>
        <v>0.67399014330915219</v>
      </c>
      <c r="I427" s="97">
        <f ca="1">'Historical Financials'!F7*(1+C427)</f>
        <v>1225.7413841456394</v>
      </c>
      <c r="J427" s="97">
        <f t="shared" ca="1" si="109"/>
        <v>1447.9972444171819</v>
      </c>
      <c r="K427" s="97">
        <f t="shared" ca="1" si="110"/>
        <v>1710.553340989773</v>
      </c>
      <c r="L427" s="97">
        <f t="shared" ca="1" si="111"/>
        <v>2020.7170584423211</v>
      </c>
      <c r="M427" s="97">
        <f t="shared" ca="1" si="112"/>
        <v>2387.1207827503813</v>
      </c>
      <c r="N427" s="54">
        <f>Assumptions!E59</f>
        <v>0.25</v>
      </c>
      <c r="O427" s="77">
        <f t="shared" ca="1" si="113"/>
        <v>0.26089919307380388</v>
      </c>
      <c r="P427" s="77">
        <f t="shared" ca="1" si="114"/>
        <v>0.27179838614760776</v>
      </c>
      <c r="Q427" s="77">
        <f t="shared" ca="1" si="115"/>
        <v>0.28269757922141159</v>
      </c>
      <c r="R427" s="77">
        <f t="shared" ca="1" si="116"/>
        <v>0.29359677229521547</v>
      </c>
      <c r="S427" s="97">
        <f t="shared" ca="1" si="117"/>
        <v>206.53440279006952</v>
      </c>
      <c r="T427" s="97">
        <f t="shared" ca="1" si="118"/>
        <v>254.62088104678736</v>
      </c>
      <c r="U427" s="97">
        <f t="shared" ca="1" si="119"/>
        <v>313.35529704700627</v>
      </c>
      <c r="V427" s="97">
        <f t="shared" ca="1" si="120"/>
        <v>385.01809650800664</v>
      </c>
      <c r="W427" s="97">
        <f t="shared" ca="1" si="121"/>
        <v>472.36663687557285</v>
      </c>
      <c r="X427" s="97">
        <f t="shared" ca="1" si="122"/>
        <v>1220.6333574386224</v>
      </c>
      <c r="Y427" s="97">
        <f t="shared" ca="1" si="123"/>
        <v>8681.2101362190951</v>
      </c>
      <c r="Z427" s="97">
        <f t="shared" ca="1" si="124"/>
        <v>11337.155765281959</v>
      </c>
      <c r="AA427" s="97">
        <f ca="1">Assumptions!D40*Y427+(1-Assumptions!D40)*Z427</f>
        <v>9876.3856692973841</v>
      </c>
      <c r="AB427" s="97">
        <f t="shared" ca="1" si="125"/>
        <v>6379.4914338201916</v>
      </c>
      <c r="AC427" s="97">
        <f t="shared" ca="1" si="126"/>
        <v>7600.1247912588142</v>
      </c>
      <c r="AD427" s="97">
        <f ca="1">AC427+Assumptions!D47-Assumptions!D48-Assumptions!D49</f>
        <v>8740.6247912588151</v>
      </c>
      <c r="AE427" s="73">
        <f ca="1">AD427/Assumptions!D46</f>
        <v>187.97042561846914</v>
      </c>
      <c r="AF427" s="77">
        <f ca="1">AE427/Assumptions!D45-1</f>
        <v>0.86478596843719391</v>
      </c>
    </row>
    <row r="428" spans="2:32" x14ac:dyDescent="0.2">
      <c r="B428" s="130">
        <v>417</v>
      </c>
      <c r="C428" s="77">
        <f ca="1">MAX(Assumptions!F70,MIN(Assumptions!G70,NORMINV(RAND(),Assumptions!D70,Assumptions!E70)))</f>
        <v>0.10819868252639925</v>
      </c>
      <c r="D428" s="77">
        <f ca="1">MAX(Assumptions!F71,MIN(Assumptions!G71,NORMINV(RAND(),Assumptions!D71,Assumptions!E71)))</f>
        <v>0.35426212399045709</v>
      </c>
      <c r="E428" s="77">
        <f ca="1">MAX(Assumptions!F72,MIN(Assumptions!G72,NORMINV(RAND(),Assumptions!D72,Assumptions!E72)))</f>
        <v>9.3342236790263017E-2</v>
      </c>
      <c r="F428" s="77">
        <f ca="1">MAX(Assumptions!F73,MIN(Assumptions!G73,NORMINV(RAND(),Assumptions!D73,Assumptions!E73)))</f>
        <v>2.8770710838205708E-2</v>
      </c>
      <c r="G428" s="101">
        <f ca="1">MAX(Assumptions!F74,MIN(Assumptions!G74,NORMINV(RAND(),Assumptions!D74,Assumptions!E74)))</f>
        <v>20.282488596476171</v>
      </c>
      <c r="H428" s="77">
        <f ca="1">MAX(Assumptions!F75,MIN(Assumptions!G75,NORMINV(RAND(),Assumptions!D75,Assumptions!E75)))</f>
        <v>0.59047091568303467</v>
      </c>
      <c r="I428" s="97">
        <f ca="1">'Historical Financials'!F7*(1+C428)</f>
        <v>1149.8669529893916</v>
      </c>
      <c r="J428" s="97">
        <f t="shared" ca="1" si="109"/>
        <v>1274.2810423834887</v>
      </c>
      <c r="K428" s="97">
        <f t="shared" ca="1" si="110"/>
        <v>1412.1565723377489</v>
      </c>
      <c r="L428" s="97">
        <f t="shared" ca="1" si="111"/>
        <v>1564.9500529856891</v>
      </c>
      <c r="M428" s="97">
        <f t="shared" ca="1" si="112"/>
        <v>1734.2755869383593</v>
      </c>
      <c r="N428" s="54">
        <f>Assumptions!E59</f>
        <v>0.25</v>
      </c>
      <c r="O428" s="77">
        <f t="shared" ca="1" si="113"/>
        <v>0.27606553099761427</v>
      </c>
      <c r="P428" s="77">
        <f t="shared" ca="1" si="114"/>
        <v>0.30213106199522854</v>
      </c>
      <c r="Q428" s="77">
        <f t="shared" ca="1" si="115"/>
        <v>0.32819659299284282</v>
      </c>
      <c r="R428" s="77">
        <f t="shared" ca="1" si="116"/>
        <v>0.35426212399045709</v>
      </c>
      <c r="S428" s="97">
        <f t="shared" ca="1" si="117"/>
        <v>169.74074816132676</v>
      </c>
      <c r="T428" s="97">
        <f t="shared" ca="1" si="118"/>
        <v>207.7188539451644</v>
      </c>
      <c r="U428" s="97">
        <f t="shared" ca="1" si="119"/>
        <v>251.9281744668279</v>
      </c>
      <c r="V428" s="97">
        <f t="shared" ca="1" si="120"/>
        <v>303.27252020504511</v>
      </c>
      <c r="W428" s="97">
        <f t="shared" ca="1" si="121"/>
        <v>362.77833529473685</v>
      </c>
      <c r="X428" s="97">
        <f t="shared" ca="1" si="122"/>
        <v>966.20123771205681</v>
      </c>
      <c r="Y428" s="97">
        <f t="shared" ca="1" si="123"/>
        <v>5779.8808433762333</v>
      </c>
      <c r="Z428" s="97">
        <f t="shared" ca="1" si="124"/>
        <v>12461.320707307988</v>
      </c>
      <c r="AA428" s="97">
        <f ca="1">Assumptions!D40*Y428+(1-Assumptions!D40)*Z428</f>
        <v>8786.5287821455222</v>
      </c>
      <c r="AB428" s="97">
        <f t="shared" ca="1" si="125"/>
        <v>5623.888580440791</v>
      </c>
      <c r="AC428" s="97">
        <f t="shared" ca="1" si="126"/>
        <v>6590.0898181528482</v>
      </c>
      <c r="AD428" s="97">
        <f ca="1">AC428+Assumptions!D47-Assumptions!D48-Assumptions!D49</f>
        <v>7730.5898181528482</v>
      </c>
      <c r="AE428" s="73">
        <f ca="1">AD428/Assumptions!D46</f>
        <v>166.24924340113651</v>
      </c>
      <c r="AF428" s="77">
        <f ca="1">AE428/Assumptions!D45-1</f>
        <v>0.64929804961444959</v>
      </c>
    </row>
    <row r="429" spans="2:32" x14ac:dyDescent="0.2">
      <c r="B429" s="130">
        <v>418</v>
      </c>
      <c r="C429" s="77">
        <f ca="1">MAX(Assumptions!F70,MIN(Assumptions!G70,NORMINV(RAND(),Assumptions!D70,Assumptions!E70)))</f>
        <v>0.1037893090950751</v>
      </c>
      <c r="D429" s="77">
        <f ca="1">MAX(Assumptions!F71,MIN(Assumptions!G71,NORMINV(RAND(),Assumptions!D71,Assumptions!E71)))</f>
        <v>0.34214900400844184</v>
      </c>
      <c r="E429" s="77">
        <f ca="1">MAX(Assumptions!F72,MIN(Assumptions!G72,NORMINV(RAND(),Assumptions!D72,Assumptions!E72)))</f>
        <v>7.8041718052938303E-2</v>
      </c>
      <c r="F429" s="77">
        <f ca="1">MAX(Assumptions!F73,MIN(Assumptions!G73,NORMINV(RAND(),Assumptions!D73,Assumptions!E73)))</f>
        <v>3.0795293812125764E-2</v>
      </c>
      <c r="G429" s="101">
        <f ca="1">MAX(Assumptions!F74,MIN(Assumptions!G74,NORMINV(RAND(),Assumptions!D74,Assumptions!E74)))</f>
        <v>15.77904745602215</v>
      </c>
      <c r="H429" s="77">
        <f ca="1">MAX(Assumptions!F75,MIN(Assumptions!G75,NORMINV(RAND(),Assumptions!D75,Assumptions!E75)))</f>
        <v>0.51879110252230354</v>
      </c>
      <c r="I429" s="97">
        <f ca="1">'Historical Financials'!F7*(1+C429)</f>
        <v>1145.2917871170498</v>
      </c>
      <c r="J429" s="97">
        <f t="shared" ca="1" si="109"/>
        <v>1264.1608304141921</v>
      </c>
      <c r="K429" s="97">
        <f t="shared" ca="1" si="110"/>
        <v>1395.3672095879374</v>
      </c>
      <c r="L429" s="97">
        <f t="shared" ca="1" si="111"/>
        <v>1540.1914082049921</v>
      </c>
      <c r="M429" s="97">
        <f t="shared" ca="1" si="112"/>
        <v>1700.0468103367589</v>
      </c>
      <c r="N429" s="54">
        <f>Assumptions!E59</f>
        <v>0.25</v>
      </c>
      <c r="O429" s="77">
        <f t="shared" ca="1" si="113"/>
        <v>0.27303725100211046</v>
      </c>
      <c r="P429" s="77">
        <f t="shared" ca="1" si="114"/>
        <v>0.29607450200422092</v>
      </c>
      <c r="Q429" s="77">
        <f t="shared" ca="1" si="115"/>
        <v>0.31911175300633138</v>
      </c>
      <c r="R429" s="77">
        <f t="shared" ca="1" si="116"/>
        <v>0.34214900400844184</v>
      </c>
      <c r="S429" s="97">
        <f t="shared" ca="1" si="117"/>
        <v>148.5417972370484</v>
      </c>
      <c r="T429" s="97">
        <f t="shared" ca="1" si="118"/>
        <v>179.0674922620058</v>
      </c>
      <c r="U429" s="97">
        <f t="shared" ca="1" si="119"/>
        <v>214.3295438591351</v>
      </c>
      <c r="V429" s="97">
        <f t="shared" ca="1" si="120"/>
        <v>254.98228885765005</v>
      </c>
      <c r="W429" s="97">
        <f t="shared" ca="1" si="121"/>
        <v>301.76486934337748</v>
      </c>
      <c r="X429" s="97">
        <f t="shared" ca="1" si="122"/>
        <v>858.97224344915935</v>
      </c>
      <c r="Y429" s="97">
        <f t="shared" ca="1" si="123"/>
        <v>6583.7322539276047</v>
      </c>
      <c r="Z429" s="97">
        <f t="shared" ca="1" si="124"/>
        <v>9178.1878501371775</v>
      </c>
      <c r="AA429" s="97">
        <f ca="1">Assumptions!D40*Y429+(1-Assumptions!D40)*Z429</f>
        <v>7751.2372722219125</v>
      </c>
      <c r="AB429" s="97">
        <f t="shared" ca="1" si="125"/>
        <v>5323.4501761399915</v>
      </c>
      <c r="AC429" s="97">
        <f t="shared" ca="1" si="126"/>
        <v>6182.4224195891511</v>
      </c>
      <c r="AD429" s="97">
        <f ca="1">AC429+Assumptions!D47-Assumptions!D48-Assumptions!D49</f>
        <v>7322.9224195891511</v>
      </c>
      <c r="AE429" s="73">
        <f ca="1">AD429/Assumptions!D46</f>
        <v>157.48220257180969</v>
      </c>
      <c r="AF429" s="77">
        <f ca="1">AE429/Assumptions!D45-1</f>
        <v>0.56232343821239783</v>
      </c>
    </row>
    <row r="430" spans="2:32" x14ac:dyDescent="0.2">
      <c r="B430" s="130">
        <v>419</v>
      </c>
      <c r="C430" s="77">
        <f ca="1">MAX(Assumptions!F70,MIN(Assumptions!G70,NORMINV(RAND(),Assumptions!D70,Assumptions!E70)))</f>
        <v>0.16210768143382023</v>
      </c>
      <c r="D430" s="77">
        <f ca="1">MAX(Assumptions!F71,MIN(Assumptions!G71,NORMINV(RAND(),Assumptions!D71,Assumptions!E71)))</f>
        <v>0.31096138684224256</v>
      </c>
      <c r="E430" s="77">
        <f ca="1">MAX(Assumptions!F72,MIN(Assumptions!G72,NORMINV(RAND(),Assumptions!D72,Assumptions!E72)))</f>
        <v>9.6239492736997612E-2</v>
      </c>
      <c r="F430" s="77">
        <f ca="1">MAX(Assumptions!F73,MIN(Assumptions!G73,NORMINV(RAND(),Assumptions!D73,Assumptions!E73)))</f>
        <v>2.2487188571510254E-2</v>
      </c>
      <c r="G430" s="101">
        <f ca="1">MAX(Assumptions!F74,MIN(Assumptions!G74,NORMINV(RAND(),Assumptions!D74,Assumptions!E74)))</f>
        <v>12.810055843670698</v>
      </c>
      <c r="H430" s="77">
        <f ca="1">MAX(Assumptions!F75,MIN(Assumptions!G75,NORMINV(RAND(),Assumptions!D75,Assumptions!E75)))</f>
        <v>0.53797235623573947</v>
      </c>
      <c r="I430" s="97">
        <f ca="1">'Historical Financials'!F7*(1+C430)</f>
        <v>1205.8029302557318</v>
      </c>
      <c r="J430" s="97">
        <f t="shared" ca="1" si="109"/>
        <v>1401.2728475455949</v>
      </c>
      <c r="K430" s="97">
        <f t="shared" ca="1" si="110"/>
        <v>1628.4299399173783</v>
      </c>
      <c r="L430" s="97">
        <f t="shared" ca="1" si="111"/>
        <v>1892.4109418547998</v>
      </c>
      <c r="M430" s="97">
        <f t="shared" ca="1" si="112"/>
        <v>2199.1852919588737</v>
      </c>
      <c r="N430" s="54">
        <f>Assumptions!E59</f>
        <v>0.25</v>
      </c>
      <c r="O430" s="77">
        <f t="shared" ca="1" si="113"/>
        <v>0.26524034671056063</v>
      </c>
      <c r="P430" s="77">
        <f t="shared" ca="1" si="114"/>
        <v>0.28048069342112125</v>
      </c>
      <c r="Q430" s="77">
        <f t="shared" ca="1" si="115"/>
        <v>0.29572104013168193</v>
      </c>
      <c r="R430" s="77">
        <f t="shared" ca="1" si="116"/>
        <v>0.31096138684224256</v>
      </c>
      <c r="S430" s="97">
        <f t="shared" ca="1" si="117"/>
        <v>162.17216088640876</v>
      </c>
      <c r="T430" s="97">
        <f t="shared" ca="1" si="118"/>
        <v>199.95038913338007</v>
      </c>
      <c r="U430" s="97">
        <f t="shared" ca="1" si="119"/>
        <v>245.71519329962101</v>
      </c>
      <c r="V430" s="97">
        <f t="shared" ca="1" si="120"/>
        <v>301.06317369823813</v>
      </c>
      <c r="W430" s="97">
        <f t="shared" ca="1" si="121"/>
        <v>367.89869455924793</v>
      </c>
      <c r="X430" s="97">
        <f t="shared" ca="1" si="122"/>
        <v>941.68224327897065</v>
      </c>
      <c r="Y430" s="97">
        <f t="shared" ca="1" si="123"/>
        <v>5100.4738921098688</v>
      </c>
      <c r="Z430" s="97">
        <f t="shared" ca="1" si="124"/>
        <v>8760.3066728067442</v>
      </c>
      <c r="AA430" s="97">
        <f ca="1">Assumptions!D40*Y430+(1-Assumptions!D40)*Z430</f>
        <v>6747.398643423463</v>
      </c>
      <c r="AB430" s="97">
        <f t="shared" ca="1" si="125"/>
        <v>4261.9578538831565</v>
      </c>
      <c r="AC430" s="97">
        <f t="shared" ca="1" si="126"/>
        <v>5203.6400971621269</v>
      </c>
      <c r="AD430" s="97">
        <f ca="1">AC430+Assumptions!D47-Assumptions!D48-Assumptions!D49</f>
        <v>6344.1400971621269</v>
      </c>
      <c r="AE430" s="73">
        <f ca="1">AD430/Assumptions!D46</f>
        <v>136.43312036907801</v>
      </c>
      <c r="AF430" s="77">
        <f ca="1">AE430/Assumptions!D45-1</f>
        <v>0.35350317826466293</v>
      </c>
    </row>
    <row r="431" spans="2:32" x14ac:dyDescent="0.2">
      <c r="B431" s="130">
        <v>420</v>
      </c>
      <c r="C431" s="77">
        <f ca="1">MAX(Assumptions!F70,MIN(Assumptions!G70,NORMINV(RAND(),Assumptions!D70,Assumptions!E70)))</f>
        <v>0.19675204003159283</v>
      </c>
      <c r="D431" s="77">
        <f ca="1">MAX(Assumptions!F71,MIN(Assumptions!G71,NORMINV(RAND(),Assumptions!D71,Assumptions!E71)))</f>
        <v>0.27215666871226712</v>
      </c>
      <c r="E431" s="77">
        <f ca="1">MAX(Assumptions!F72,MIN(Assumptions!G72,NORMINV(RAND(),Assumptions!D72,Assumptions!E72)))</f>
        <v>9.4324262964391212E-2</v>
      </c>
      <c r="F431" s="77">
        <f ca="1">MAX(Assumptions!F73,MIN(Assumptions!G73,NORMINV(RAND(),Assumptions!D73,Assumptions!E73)))</f>
        <v>3.1628206691439682E-2</v>
      </c>
      <c r="G431" s="101">
        <f ca="1">MAX(Assumptions!F74,MIN(Assumptions!G74,NORMINV(RAND(),Assumptions!D74,Assumptions!E74)))</f>
        <v>16.725911259619558</v>
      </c>
      <c r="H431" s="77">
        <f ca="1">MAX(Assumptions!F75,MIN(Assumptions!G75,NORMINV(RAND(),Assumptions!D75,Assumptions!E75)))</f>
        <v>0.67743247160216202</v>
      </c>
      <c r="I431" s="97">
        <f ca="1">'Historical Financials'!F7*(1+C431)</f>
        <v>1241.7499167367805</v>
      </c>
      <c r="J431" s="97">
        <f t="shared" ca="1" si="109"/>
        <v>1486.0667460638026</v>
      </c>
      <c r="K431" s="97">
        <f t="shared" ca="1" si="110"/>
        <v>1778.4534099749667</v>
      </c>
      <c r="L431" s="97">
        <f t="shared" ca="1" si="111"/>
        <v>2128.3677464886841</v>
      </c>
      <c r="M431" s="97">
        <f t="shared" ca="1" si="112"/>
        <v>2547.1284425477766</v>
      </c>
      <c r="N431" s="54">
        <f>Assumptions!E59</f>
        <v>0.25</v>
      </c>
      <c r="O431" s="77">
        <f t="shared" ca="1" si="113"/>
        <v>0.2555391671780668</v>
      </c>
      <c r="P431" s="77">
        <f t="shared" ca="1" si="114"/>
        <v>0.26107833435613359</v>
      </c>
      <c r="Q431" s="77">
        <f t="shared" ca="1" si="115"/>
        <v>0.26661750153420033</v>
      </c>
      <c r="R431" s="77">
        <f t="shared" ca="1" si="116"/>
        <v>0.27215666871226712</v>
      </c>
      <c r="S431" s="97">
        <f t="shared" ca="1" si="117"/>
        <v>210.30042880169404</v>
      </c>
      <c r="T431" s="97">
        <f t="shared" ca="1" si="118"/>
        <v>257.2538014507719</v>
      </c>
      <c r="U431" s="97">
        <f t="shared" ca="1" si="119"/>
        <v>314.54250109702843</v>
      </c>
      <c r="V431" s="97">
        <f t="shared" ca="1" si="120"/>
        <v>384.41589192399323</v>
      </c>
      <c r="W431" s="97">
        <f t="shared" ca="1" si="121"/>
        <v>469.60837748052876</v>
      </c>
      <c r="X431" s="97">
        <f t="shared" ca="1" si="122"/>
        <v>1214.2891617225337</v>
      </c>
      <c r="Y431" s="97">
        <f t="shared" ca="1" si="123"/>
        <v>7727.1407024132386</v>
      </c>
      <c r="Z431" s="97">
        <f t="shared" ca="1" si="124"/>
        <v>11594.702612847383</v>
      </c>
      <c r="AA431" s="97">
        <f ca="1">Assumptions!D40*Y431+(1-Assumptions!D40)*Z431</f>
        <v>9467.5435621086035</v>
      </c>
      <c r="AB431" s="97">
        <f t="shared" ca="1" si="125"/>
        <v>6032.6366789866242</v>
      </c>
      <c r="AC431" s="97">
        <f t="shared" ca="1" si="126"/>
        <v>7246.9258407091584</v>
      </c>
      <c r="AD431" s="97">
        <f ca="1">AC431+Assumptions!D47-Assumptions!D48-Assumptions!D49</f>
        <v>8387.4258407091584</v>
      </c>
      <c r="AE431" s="73">
        <f ca="1">AD431/Assumptions!D46</f>
        <v>180.37474926256255</v>
      </c>
      <c r="AF431" s="77">
        <f ca="1">AE431/Assumptions!D45-1</f>
        <v>0.78943203633494585</v>
      </c>
    </row>
    <row r="432" spans="2:32" x14ac:dyDescent="0.2">
      <c r="B432" s="130">
        <v>421</v>
      </c>
      <c r="C432" s="77">
        <f ca="1">MAX(Assumptions!F70,MIN(Assumptions!G70,NORMINV(RAND(),Assumptions!D70,Assumptions!E70)))</f>
        <v>0.12023857298697307</v>
      </c>
      <c r="D432" s="77">
        <f ca="1">MAX(Assumptions!F71,MIN(Assumptions!G71,NORMINV(RAND(),Assumptions!D71,Assumptions!E71)))</f>
        <v>0.24598303023034956</v>
      </c>
      <c r="E432" s="77">
        <f ca="1">MAX(Assumptions!F72,MIN(Assumptions!G72,NORMINV(RAND(),Assumptions!D72,Assumptions!E72)))</f>
        <v>8.6422886132362223E-2</v>
      </c>
      <c r="F432" s="77">
        <f ca="1">MAX(Assumptions!F73,MIN(Assumptions!G73,NORMINV(RAND(),Assumptions!D73,Assumptions!E73)))</f>
        <v>4.3804998730846305E-2</v>
      </c>
      <c r="G432" s="101">
        <f ca="1">MAX(Assumptions!F74,MIN(Assumptions!G74,NORMINV(RAND(),Assumptions!D74,Assumptions!E74)))</f>
        <v>14.000880431651456</v>
      </c>
      <c r="H432" s="77">
        <f ca="1">MAX(Assumptions!F75,MIN(Assumptions!G75,NORMINV(RAND(),Assumptions!D75,Assumptions!E75)))</f>
        <v>0.56481884728572784</v>
      </c>
      <c r="I432" s="97">
        <f ca="1">'Historical Financials'!F7*(1+C432)</f>
        <v>1162.359543331283</v>
      </c>
      <c r="J432" s="97">
        <f t="shared" ca="1" si="109"/>
        <v>1302.1199961192262</v>
      </c>
      <c r="K432" s="97">
        <f t="shared" ca="1" si="110"/>
        <v>1458.6850463104049</v>
      </c>
      <c r="L432" s="97">
        <f t="shared" ca="1" si="111"/>
        <v>1634.0752547162047</v>
      </c>
      <c r="M432" s="97">
        <f t="shared" ca="1" si="112"/>
        <v>1830.5541314966056</v>
      </c>
      <c r="N432" s="54">
        <f>Assumptions!E59</f>
        <v>0.25</v>
      </c>
      <c r="O432" s="77">
        <f t="shared" ca="1" si="113"/>
        <v>0.2489957575575874</v>
      </c>
      <c r="P432" s="77">
        <f t="shared" ca="1" si="114"/>
        <v>0.24799151511517478</v>
      </c>
      <c r="Q432" s="77">
        <f t="shared" ca="1" si="115"/>
        <v>0.24698727267276216</v>
      </c>
      <c r="R432" s="77">
        <f t="shared" ca="1" si="116"/>
        <v>0.24598303023034956</v>
      </c>
      <c r="S432" s="97">
        <f t="shared" ca="1" si="117"/>
        <v>164.13064434898507</v>
      </c>
      <c r="T432" s="97">
        <f t="shared" ca="1" si="118"/>
        <v>183.12689673888167</v>
      </c>
      <c r="U432" s="97">
        <f t="shared" ca="1" si="119"/>
        <v>204.3184253541022</v>
      </c>
      <c r="V432" s="97">
        <f t="shared" ca="1" si="120"/>
        <v>227.95850916206987</v>
      </c>
      <c r="W432" s="97">
        <f t="shared" ca="1" si="121"/>
        <v>254.32959713477001</v>
      </c>
      <c r="X432" s="97">
        <f t="shared" ca="1" si="122"/>
        <v>797.22511685935251</v>
      </c>
      <c r="Y432" s="97">
        <f t="shared" ca="1" si="123"/>
        <v>6229.0864470450606</v>
      </c>
      <c r="Z432" s="97">
        <f t="shared" ca="1" si="124"/>
        <v>6304.389977115371</v>
      </c>
      <c r="AA432" s="97">
        <f ca="1">Assumptions!D40*Y432+(1-Assumptions!D40)*Z432</f>
        <v>6262.9730355767006</v>
      </c>
      <c r="AB432" s="97">
        <f t="shared" ca="1" si="125"/>
        <v>4137.9573817910514</v>
      </c>
      <c r="AC432" s="97">
        <f t="shared" ca="1" si="126"/>
        <v>4935.1824986504034</v>
      </c>
      <c r="AD432" s="97">
        <f ca="1">AC432+Assumptions!D47-Assumptions!D48-Assumptions!D49</f>
        <v>6075.6824986504034</v>
      </c>
      <c r="AE432" s="73">
        <f ca="1">AD432/Assumptions!D46</f>
        <v>130.65983868065385</v>
      </c>
      <c r="AF432" s="77">
        <f ca="1">AE432/Assumptions!D45-1</f>
        <v>0.29622855833981987</v>
      </c>
    </row>
    <row r="433" spans="2:32" x14ac:dyDescent="0.2">
      <c r="B433" s="130">
        <v>422</v>
      </c>
      <c r="C433" s="77">
        <f ca="1">MAX(Assumptions!F70,MIN(Assumptions!G70,NORMINV(RAND(),Assumptions!D70,Assumptions!E70)))</f>
        <v>9.4235001123237183E-2</v>
      </c>
      <c r="D433" s="77">
        <f ca="1">MAX(Assumptions!F71,MIN(Assumptions!G71,NORMINV(RAND(),Assumptions!D71,Assumptions!E71)))</f>
        <v>0.34620203660604043</v>
      </c>
      <c r="E433" s="77">
        <f ca="1">MAX(Assumptions!F72,MIN(Assumptions!G72,NORMINV(RAND(),Assumptions!D72,Assumptions!E72)))</f>
        <v>8.33124028299322E-2</v>
      </c>
      <c r="F433" s="77">
        <f ca="1">MAX(Assumptions!F73,MIN(Assumptions!G73,NORMINV(RAND(),Assumptions!D73,Assumptions!E73)))</f>
        <v>3.7506221483629761E-2</v>
      </c>
      <c r="G433" s="101">
        <f ca="1">MAX(Assumptions!F74,MIN(Assumptions!G74,NORMINV(RAND(),Assumptions!D74,Assumptions!E74)))</f>
        <v>11.841232901026771</v>
      </c>
      <c r="H433" s="77">
        <f ca="1">MAX(Assumptions!F75,MIN(Assumptions!G75,NORMINV(RAND(),Assumptions!D75,Assumptions!E75)))</f>
        <v>0.68456680266801917</v>
      </c>
      <c r="I433" s="97">
        <f ca="1">'Historical Financials'!F7*(1+C433)</f>
        <v>1135.3782371654706</v>
      </c>
      <c r="J433" s="97">
        <f t="shared" ca="1" si="109"/>
        <v>1242.3706066200577</v>
      </c>
      <c r="K433" s="97">
        <f t="shared" ca="1" si="110"/>
        <v>1359.4454021303757</v>
      </c>
      <c r="L433" s="97">
        <f t="shared" ca="1" si="111"/>
        <v>1487.5527411271112</v>
      </c>
      <c r="M433" s="97">
        <f t="shared" ca="1" si="112"/>
        <v>1627.7322753580991</v>
      </c>
      <c r="N433" s="54">
        <f>Assumptions!E59</f>
        <v>0.25</v>
      </c>
      <c r="O433" s="77">
        <f t="shared" ca="1" si="113"/>
        <v>0.27405050915151008</v>
      </c>
      <c r="P433" s="77">
        <f t="shared" ca="1" si="114"/>
        <v>0.29810101830302022</v>
      </c>
      <c r="Q433" s="77">
        <f t="shared" ca="1" si="115"/>
        <v>0.32215152745453035</v>
      </c>
      <c r="R433" s="77">
        <f t="shared" ca="1" si="116"/>
        <v>0.34620203660604043</v>
      </c>
      <c r="S433" s="97">
        <f t="shared" ca="1" si="117"/>
        <v>194.31056240880454</v>
      </c>
      <c r="T433" s="97">
        <f t="shared" ca="1" si="118"/>
        <v>233.07603195907825</v>
      </c>
      <c r="U433" s="97">
        <f t="shared" ca="1" si="119"/>
        <v>277.42210610055065</v>
      </c>
      <c r="V433" s="97">
        <f t="shared" ca="1" si="120"/>
        <v>328.05631489664108</v>
      </c>
      <c r="W433" s="97">
        <f t="shared" ca="1" si="121"/>
        <v>385.76997952076192</v>
      </c>
      <c r="X433" s="97">
        <f t="shared" ca="1" si="122"/>
        <v>1092.9393195218827</v>
      </c>
      <c r="Y433" s="97">
        <f t="shared" ca="1" si="123"/>
        <v>8737.6581511680834</v>
      </c>
      <c r="Z433" s="97">
        <f t="shared" ca="1" si="124"/>
        <v>6672.8216383360304</v>
      </c>
      <c r="AA433" s="97">
        <f ca="1">Assumptions!D40*Y433+(1-Assumptions!D40)*Z433</f>
        <v>7808.48172039366</v>
      </c>
      <c r="AB433" s="97">
        <f t="shared" ca="1" si="125"/>
        <v>5233.569802433698</v>
      </c>
      <c r="AC433" s="97">
        <f t="shared" ca="1" si="126"/>
        <v>6326.5091219555807</v>
      </c>
      <c r="AD433" s="97">
        <f ca="1">AC433+Assumptions!D47-Assumptions!D48-Assumptions!D49</f>
        <v>7467.0091219555807</v>
      </c>
      <c r="AE433" s="73">
        <f ca="1">AD433/Assumptions!D46</f>
        <v>160.58084133237807</v>
      </c>
      <c r="AF433" s="77">
        <f ca="1">AE433/Assumptions!D45-1</f>
        <v>0.59306390210692528</v>
      </c>
    </row>
    <row r="434" spans="2:32" x14ac:dyDescent="0.2">
      <c r="B434" s="130">
        <v>423</v>
      </c>
      <c r="C434" s="77">
        <f ca="1">MAX(Assumptions!F70,MIN(Assumptions!G70,NORMINV(RAND(),Assumptions!D70,Assumptions!E70)))</f>
        <v>0.14646506148679572</v>
      </c>
      <c r="D434" s="77">
        <f ca="1">MAX(Assumptions!F71,MIN(Assumptions!G71,NORMINV(RAND(),Assumptions!D71,Assumptions!E71)))</f>
        <v>0.29663268813370236</v>
      </c>
      <c r="E434" s="77">
        <f ca="1">MAX(Assumptions!F72,MIN(Assumptions!G72,NORMINV(RAND(),Assumptions!D72,Assumptions!E72)))</f>
        <v>0.10338787600747494</v>
      </c>
      <c r="F434" s="77">
        <f ca="1">MAX(Assumptions!F73,MIN(Assumptions!G73,NORMINV(RAND(),Assumptions!D73,Assumptions!E73)))</f>
        <v>3.5926996006940909E-2</v>
      </c>
      <c r="G434" s="101">
        <f ca="1">MAX(Assumptions!F74,MIN(Assumptions!G74,NORMINV(RAND(),Assumptions!D74,Assumptions!E74)))</f>
        <v>12.744053534890561</v>
      </c>
      <c r="H434" s="77">
        <f ca="1">MAX(Assumptions!F75,MIN(Assumptions!G75,NORMINV(RAND(),Assumptions!D75,Assumptions!E75)))</f>
        <v>0.57515564033676836</v>
      </c>
      <c r="I434" s="97">
        <f ca="1">'Historical Financials'!F7*(1+C434)</f>
        <v>1189.5721477986992</v>
      </c>
      <c r="J434" s="97">
        <f t="shared" ca="1" si="109"/>
        <v>1363.8029055690154</v>
      </c>
      <c r="K434" s="97">
        <f t="shared" ca="1" si="110"/>
        <v>1563.5523819890518</v>
      </c>
      <c r="L434" s="97">
        <f t="shared" ca="1" si="111"/>
        <v>1792.5581777549041</v>
      </c>
      <c r="M434" s="97">
        <f t="shared" ca="1" si="112"/>
        <v>2055.1053214784347</v>
      </c>
      <c r="N434" s="54">
        <f>Assumptions!E59</f>
        <v>0.25</v>
      </c>
      <c r="O434" s="77">
        <f t="shared" ca="1" si="113"/>
        <v>0.26165817203342556</v>
      </c>
      <c r="P434" s="77">
        <f t="shared" ca="1" si="114"/>
        <v>0.27331634406685118</v>
      </c>
      <c r="Q434" s="77">
        <f t="shared" ca="1" si="115"/>
        <v>0.2849745161002768</v>
      </c>
      <c r="R434" s="77">
        <f t="shared" ca="1" si="116"/>
        <v>0.29663268813370236</v>
      </c>
      <c r="S434" s="97">
        <f t="shared" ca="1" si="117"/>
        <v>171.04728259848642</v>
      </c>
      <c r="T434" s="97">
        <f t="shared" ca="1" si="118"/>
        <v>205.24439107036849</v>
      </c>
      <c r="U434" s="97">
        <f t="shared" ca="1" si="119"/>
        <v>245.78955399087181</v>
      </c>
      <c r="V434" s="97">
        <f t="shared" ca="1" si="120"/>
        <v>293.8087108724938</v>
      </c>
      <c r="W434" s="97">
        <f t="shared" ca="1" si="121"/>
        <v>350.62144427318395</v>
      </c>
      <c r="X434" s="97">
        <f t="shared" ca="1" si="122"/>
        <v>919.18154830236142</v>
      </c>
      <c r="Y434" s="97">
        <f t="shared" ca="1" si="123"/>
        <v>5384.1310623083955</v>
      </c>
      <c r="Z434" s="97">
        <f t="shared" ca="1" si="124"/>
        <v>7768.9205198123027</v>
      </c>
      <c r="AA434" s="97">
        <f ca="1">Assumptions!D40*Y434+(1-Assumptions!D40)*Z434</f>
        <v>6457.2863181851535</v>
      </c>
      <c r="AB434" s="97">
        <f t="shared" ca="1" si="125"/>
        <v>3948.2896503089614</v>
      </c>
      <c r="AC434" s="97">
        <f t="shared" ca="1" si="126"/>
        <v>4867.4711986113225</v>
      </c>
      <c r="AD434" s="97">
        <f ca="1">AC434+Assumptions!D47-Assumptions!D48-Assumptions!D49</f>
        <v>6007.9711986113225</v>
      </c>
      <c r="AE434" s="73">
        <f ca="1">AD434/Assumptions!D46</f>
        <v>129.20368169056607</v>
      </c>
      <c r="AF434" s="77">
        <f ca="1">AE434/Assumptions!D45-1</f>
        <v>0.28178255645402861</v>
      </c>
    </row>
    <row r="435" spans="2:32" x14ac:dyDescent="0.2">
      <c r="B435" s="130">
        <v>424</v>
      </c>
      <c r="C435" s="77">
        <f ca="1">MAX(Assumptions!F70,MIN(Assumptions!G70,NORMINV(RAND(),Assumptions!D70,Assumptions!E70)))</f>
        <v>0.1518004955423661</v>
      </c>
      <c r="D435" s="77">
        <f ca="1">MAX(Assumptions!F71,MIN(Assumptions!G71,NORMINV(RAND(),Assumptions!D71,Assumptions!E71)))</f>
        <v>0.3429554359265341</v>
      </c>
      <c r="E435" s="77">
        <f ca="1">MAX(Assumptions!F72,MIN(Assumptions!G72,NORMINV(RAND(),Assumptions!D72,Assumptions!E72)))</f>
        <v>8.5967990272477923E-2</v>
      </c>
      <c r="F435" s="77">
        <f ca="1">MAX(Assumptions!F73,MIN(Assumptions!G73,NORMINV(RAND(),Assumptions!D73,Assumptions!E73)))</f>
        <v>2.2869065979731526E-2</v>
      </c>
      <c r="G435" s="101">
        <f ca="1">MAX(Assumptions!F74,MIN(Assumptions!G74,NORMINV(RAND(),Assumptions!D74,Assumptions!E74)))</f>
        <v>17.05223796926504</v>
      </c>
      <c r="H435" s="77">
        <f ca="1">MAX(Assumptions!F75,MIN(Assumptions!G75,NORMINV(RAND(),Assumptions!D75,Assumptions!E75)))</f>
        <v>0.59289424784451727</v>
      </c>
      <c r="I435" s="97">
        <f ca="1">'Historical Financials'!F7*(1+C435)</f>
        <v>1195.1081941747591</v>
      </c>
      <c r="J435" s="97">
        <f t="shared" ca="1" si="109"/>
        <v>1376.5262102772299</v>
      </c>
      <c r="K435" s="97">
        <f t="shared" ca="1" si="110"/>
        <v>1585.4835711243688</v>
      </c>
      <c r="L435" s="97">
        <f t="shared" ca="1" si="111"/>
        <v>1826.1607628953284</v>
      </c>
      <c r="M435" s="97">
        <f t="shared" ca="1" si="112"/>
        <v>2103.3728716428645</v>
      </c>
      <c r="N435" s="54">
        <f>Assumptions!E59</f>
        <v>0.25</v>
      </c>
      <c r="O435" s="77">
        <f t="shared" ca="1" si="113"/>
        <v>0.27323885898163353</v>
      </c>
      <c r="P435" s="77">
        <f t="shared" ca="1" si="114"/>
        <v>0.29647771796326705</v>
      </c>
      <c r="Q435" s="77">
        <f t="shared" ca="1" si="115"/>
        <v>0.31971657694490058</v>
      </c>
      <c r="R435" s="77">
        <f t="shared" ca="1" si="116"/>
        <v>0.3429554359265341</v>
      </c>
      <c r="S435" s="97">
        <f t="shared" ca="1" si="117"/>
        <v>177.14319346951578</v>
      </c>
      <c r="T435" s="97">
        <f t="shared" ca="1" si="118"/>
        <v>222.99965192687608</v>
      </c>
      <c r="U435" s="97">
        <f t="shared" ca="1" si="119"/>
        <v>278.69619684739666</v>
      </c>
      <c r="V435" s="97">
        <f t="shared" ca="1" si="120"/>
        <v>346.16359995690703</v>
      </c>
      <c r="W435" s="97">
        <f t="shared" ca="1" si="121"/>
        <v>427.69206823635488</v>
      </c>
      <c r="X435" s="97">
        <f t="shared" ca="1" si="122"/>
        <v>1101.8839289445291</v>
      </c>
      <c r="Y435" s="97">
        <f t="shared" ca="1" si="123"/>
        <v>6933.1290710157173</v>
      </c>
      <c r="Z435" s="97">
        <f t="shared" ca="1" si="124"/>
        <v>12300.85626846229</v>
      </c>
      <c r="AA435" s="97">
        <f ca="1">Assumptions!D40*Y435+(1-Assumptions!D40)*Z435</f>
        <v>9348.6063098666746</v>
      </c>
      <c r="AB435" s="97">
        <f t="shared" ca="1" si="125"/>
        <v>6189.5881111413573</v>
      </c>
      <c r="AC435" s="97">
        <f t="shared" ca="1" si="126"/>
        <v>7291.472040085886</v>
      </c>
      <c r="AD435" s="97">
        <f ca="1">AC435+Assumptions!D47-Assumptions!D48-Assumptions!D49</f>
        <v>8431.972040085886</v>
      </c>
      <c r="AE435" s="73">
        <f ca="1">AD435/Assumptions!D46</f>
        <v>181.33273204485775</v>
      </c>
      <c r="AF435" s="77">
        <f ca="1">AE435/Assumptions!D45-1</f>
        <v>0.79893583377835076</v>
      </c>
    </row>
    <row r="436" spans="2:32" x14ac:dyDescent="0.2">
      <c r="B436" s="130">
        <v>425</v>
      </c>
      <c r="C436" s="77">
        <f ca="1">MAX(Assumptions!F70,MIN(Assumptions!G70,NORMINV(RAND(),Assumptions!D70,Assumptions!E70)))</f>
        <v>0.15234633624110339</v>
      </c>
      <c r="D436" s="77">
        <f ca="1">MAX(Assumptions!F71,MIN(Assumptions!G71,NORMINV(RAND(),Assumptions!D71,Assumptions!E71)))</f>
        <v>0.33463319499218708</v>
      </c>
      <c r="E436" s="77">
        <f ca="1">MAX(Assumptions!F72,MIN(Assumptions!G72,NORMINV(RAND(),Assumptions!D72,Assumptions!E72)))</f>
        <v>0.10410667925057175</v>
      </c>
      <c r="F436" s="77">
        <f ca="1">MAX(Assumptions!F73,MIN(Assumptions!G73,NORMINV(RAND(),Assumptions!D73,Assumptions!E73)))</f>
        <v>3.8040340387950011E-2</v>
      </c>
      <c r="G436" s="101">
        <f ca="1">MAX(Assumptions!F74,MIN(Assumptions!G74,NORMINV(RAND(),Assumptions!D74,Assumptions!E74)))</f>
        <v>14.44428033522578</v>
      </c>
      <c r="H436" s="77">
        <f ca="1">MAX(Assumptions!F75,MIN(Assumptions!G75,NORMINV(RAND(),Assumptions!D75,Assumptions!E75)))</f>
        <v>0.6694840471452338</v>
      </c>
      <c r="I436" s="97">
        <f ca="1">'Historical Financials'!F7*(1+C436)</f>
        <v>1195.6745584837688</v>
      </c>
      <c r="J436" s="97">
        <f t="shared" ca="1" si="109"/>
        <v>1377.83119680547</v>
      </c>
      <c r="K436" s="97">
        <f t="shared" ca="1" si="110"/>
        <v>1587.7387315974781</v>
      </c>
      <c r="L436" s="97">
        <f t="shared" ca="1" si="111"/>
        <v>1829.6249102644508</v>
      </c>
      <c r="M436" s="97">
        <f t="shared" ca="1" si="112"/>
        <v>2108.3615620386977</v>
      </c>
      <c r="N436" s="54">
        <f>Assumptions!E59</f>
        <v>0.25</v>
      </c>
      <c r="O436" s="77">
        <f t="shared" ca="1" si="113"/>
        <v>0.27115829874804676</v>
      </c>
      <c r="P436" s="77">
        <f t="shared" ca="1" si="114"/>
        <v>0.29231659749609351</v>
      </c>
      <c r="Q436" s="77">
        <f t="shared" ca="1" si="115"/>
        <v>0.31347489624414032</v>
      </c>
      <c r="R436" s="77">
        <f t="shared" ca="1" si="116"/>
        <v>0.33463319499218708</v>
      </c>
      <c r="S436" s="97">
        <f t="shared" ca="1" si="117"/>
        <v>200.12126062057601</v>
      </c>
      <c r="T436" s="97">
        <f t="shared" ca="1" si="118"/>
        <v>250.12617806928827</v>
      </c>
      <c r="U436" s="97">
        <f t="shared" ca="1" si="119"/>
        <v>310.72253183248836</v>
      </c>
      <c r="V436" s="97">
        <f t="shared" ca="1" si="120"/>
        <v>383.9768705068941</v>
      </c>
      <c r="W436" s="97">
        <f t="shared" ca="1" si="121"/>
        <v>472.33958395666593</v>
      </c>
      <c r="X436" s="97">
        <f t="shared" ca="1" si="122"/>
        <v>1163.5409224678176</v>
      </c>
      <c r="Y436" s="97">
        <f t="shared" ca="1" si="123"/>
        <v>7421.4426128353352</v>
      </c>
      <c r="Z436" s="97">
        <f t="shared" ca="1" si="124"/>
        <v>10190.840832110136</v>
      </c>
      <c r="AA436" s="97">
        <f ca="1">Assumptions!D40*Y436+(1-Assumptions!D40)*Z436</f>
        <v>8667.6718115089952</v>
      </c>
      <c r="AB436" s="97">
        <f t="shared" ca="1" si="125"/>
        <v>5282.5944818378985</v>
      </c>
      <c r="AC436" s="97">
        <f t="shared" ca="1" si="126"/>
        <v>6446.1354043057163</v>
      </c>
      <c r="AD436" s="97">
        <f ca="1">AC436+Assumptions!D47-Assumptions!D48-Assumptions!D49</f>
        <v>7586.6354043057163</v>
      </c>
      <c r="AE436" s="73">
        <f ca="1">AD436/Assumptions!D46</f>
        <v>163.15344955496164</v>
      </c>
      <c r="AF436" s="77">
        <f ca="1">AE436/Assumptions!D45-1</f>
        <v>0.61858580907700045</v>
      </c>
    </row>
    <row r="437" spans="2:32" x14ac:dyDescent="0.2">
      <c r="B437" s="130">
        <v>426</v>
      </c>
      <c r="C437" s="77">
        <f ca="1">MAX(Assumptions!F70,MIN(Assumptions!G70,NORMINV(RAND(),Assumptions!D70,Assumptions!E70)))</f>
        <v>0.16818817677556722</v>
      </c>
      <c r="D437" s="77">
        <f ca="1">MAX(Assumptions!F71,MIN(Assumptions!G71,NORMINV(RAND(),Assumptions!D71,Assumptions!E71)))</f>
        <v>0.25882730403429177</v>
      </c>
      <c r="E437" s="77">
        <f ca="1">MAX(Assumptions!F72,MIN(Assumptions!G72,NORMINV(RAND(),Assumptions!D72,Assumptions!E72)))</f>
        <v>7.4599710536444541E-2</v>
      </c>
      <c r="F437" s="77">
        <f ca="1">MAX(Assumptions!F73,MIN(Assumptions!G73,NORMINV(RAND(),Assumptions!D73,Assumptions!E73)))</f>
        <v>3.2552179922284784E-2</v>
      </c>
      <c r="G437" s="101">
        <f ca="1">MAX(Assumptions!F74,MIN(Assumptions!G74,NORMINV(RAND(),Assumptions!D74,Assumptions!E74)))</f>
        <v>15.678471997426028</v>
      </c>
      <c r="H437" s="77">
        <f ca="1">MAX(Assumptions!F75,MIN(Assumptions!G75,NORMINV(RAND(),Assumptions!D75,Assumptions!E75)))</f>
        <v>0.64212454223511306</v>
      </c>
      <c r="I437" s="97">
        <f ca="1">'Historical Financials'!F7*(1+C437)</f>
        <v>1212.1120522223284</v>
      </c>
      <c r="J437" s="97">
        <f t="shared" ca="1" si="109"/>
        <v>1415.974968333293</v>
      </c>
      <c r="K437" s="97">
        <f t="shared" ca="1" si="110"/>
        <v>1654.1252166171112</v>
      </c>
      <c r="L437" s="97">
        <f t="shared" ca="1" si="111"/>
        <v>1932.3295209584335</v>
      </c>
      <c r="M437" s="97">
        <f t="shared" ca="1" si="112"/>
        <v>2257.3245000180377</v>
      </c>
      <c r="N437" s="54">
        <f>Assumptions!E59</f>
        <v>0.25</v>
      </c>
      <c r="O437" s="77">
        <f t="shared" ca="1" si="113"/>
        <v>0.25220682600857292</v>
      </c>
      <c r="P437" s="77">
        <f t="shared" ca="1" si="114"/>
        <v>0.25441365201714589</v>
      </c>
      <c r="Q437" s="77">
        <f t="shared" ca="1" si="115"/>
        <v>0.25662047802571886</v>
      </c>
      <c r="R437" s="77">
        <f t="shared" ca="1" si="116"/>
        <v>0.25882730403429177</v>
      </c>
      <c r="S437" s="97">
        <f t="shared" ca="1" si="117"/>
        <v>194.58172416773152</v>
      </c>
      <c r="T437" s="97">
        <f t="shared" ca="1" si="118"/>
        <v>229.31458702906173</v>
      </c>
      <c r="U437" s="97">
        <f t="shared" ca="1" si="119"/>
        <v>270.22657927908864</v>
      </c>
      <c r="V437" s="97">
        <f t="shared" ca="1" si="120"/>
        <v>318.4137163099017</v>
      </c>
      <c r="W437" s="97">
        <f t="shared" ca="1" si="121"/>
        <v>375.16589651767998</v>
      </c>
      <c r="X437" s="97">
        <f t="shared" ca="1" si="122"/>
        <v>1098.015787318956</v>
      </c>
      <c r="Y437" s="97">
        <f t="shared" ca="1" si="123"/>
        <v>9212.8683569202713</v>
      </c>
      <c r="Z437" s="97">
        <f t="shared" ca="1" si="124"/>
        <v>9160.2603795012401</v>
      </c>
      <c r="AA437" s="97">
        <f ca="1">Assumptions!D40*Y437+(1-Assumptions!D40)*Z437</f>
        <v>9189.1947670817062</v>
      </c>
      <c r="AB437" s="97">
        <f t="shared" ca="1" si="125"/>
        <v>6412.7433702495846</v>
      </c>
      <c r="AC437" s="97">
        <f t="shared" ca="1" si="126"/>
        <v>7510.7591575685401</v>
      </c>
      <c r="AD437" s="97">
        <f ca="1">AC437+Assumptions!D47-Assumptions!D48-Assumptions!D49</f>
        <v>8651.2591575685401</v>
      </c>
      <c r="AE437" s="73">
        <f ca="1">AD437/Assumptions!D46</f>
        <v>186.04858403373206</v>
      </c>
      <c r="AF437" s="77">
        <f ca="1">AE437/Assumptions!D45-1</f>
        <v>0.84572007969972285</v>
      </c>
    </row>
    <row r="438" spans="2:32" x14ac:dyDescent="0.2">
      <c r="B438" s="130">
        <v>427</v>
      </c>
      <c r="C438" s="77">
        <f ca="1">MAX(Assumptions!F70,MIN(Assumptions!G70,NORMINV(RAND(),Assumptions!D70,Assumptions!E70)))</f>
        <v>9.900150069793659E-2</v>
      </c>
      <c r="D438" s="77">
        <f ca="1">MAX(Assumptions!F71,MIN(Assumptions!G71,NORMINV(RAND(),Assumptions!D71,Assumptions!E71)))</f>
        <v>0.2662092042453395</v>
      </c>
      <c r="E438" s="77">
        <f ca="1">MAX(Assumptions!F72,MIN(Assumptions!G72,NORMINV(RAND(),Assumptions!D72,Assumptions!E72)))</f>
        <v>7.4168043538408238E-2</v>
      </c>
      <c r="F438" s="77">
        <f ca="1">MAX(Assumptions!F73,MIN(Assumptions!G73,NORMINV(RAND(),Assumptions!D73,Assumptions!E73)))</f>
        <v>3.018902242301633E-2</v>
      </c>
      <c r="G438" s="101">
        <f ca="1">MAX(Assumptions!F74,MIN(Assumptions!G74,NORMINV(RAND(),Assumptions!D74,Assumptions!E74)))</f>
        <v>15.203094338636951</v>
      </c>
      <c r="H438" s="77">
        <f ca="1">MAX(Assumptions!F75,MIN(Assumptions!G75,NORMINV(RAND(),Assumptions!D75,Assumptions!E75)))</f>
        <v>0.56972557793965151</v>
      </c>
      <c r="I438" s="97">
        <f ca="1">'Historical Financials'!F7*(1+C438)</f>
        <v>1140.3239571241788</v>
      </c>
      <c r="J438" s="97">
        <f t="shared" ca="1" si="109"/>
        <v>1253.2177401612821</v>
      </c>
      <c r="K438" s="97">
        <f t="shared" ca="1" si="110"/>
        <v>1377.2881771385257</v>
      </c>
      <c r="L438" s="97">
        <f t="shared" ca="1" si="111"/>
        <v>1513.6417735687653</v>
      </c>
      <c r="M438" s="97">
        <f t="shared" ca="1" si="112"/>
        <v>1663.4945806711594</v>
      </c>
      <c r="N438" s="54">
        <f>Assumptions!E59</f>
        <v>0.25</v>
      </c>
      <c r="O438" s="77">
        <f t="shared" ca="1" si="113"/>
        <v>0.25405230106133486</v>
      </c>
      <c r="P438" s="77">
        <f t="shared" ca="1" si="114"/>
        <v>0.25810460212266972</v>
      </c>
      <c r="Q438" s="77">
        <f t="shared" ca="1" si="115"/>
        <v>0.26215690318400464</v>
      </c>
      <c r="R438" s="77">
        <f t="shared" ca="1" si="116"/>
        <v>0.2662092042453395</v>
      </c>
      <c r="S438" s="97">
        <f t="shared" ca="1" si="117"/>
        <v>162.41793137775079</v>
      </c>
      <c r="T438" s="97">
        <f t="shared" ca="1" si="118"/>
        <v>181.39085357490362</v>
      </c>
      <c r="U438" s="97">
        <f t="shared" ca="1" si="119"/>
        <v>202.52856490597355</v>
      </c>
      <c r="V438" s="97">
        <f t="shared" ca="1" si="120"/>
        <v>226.07374086878863</v>
      </c>
      <c r="W438" s="97">
        <f t="shared" ca="1" si="121"/>
        <v>252.29588969656399</v>
      </c>
      <c r="X438" s="97">
        <f t="shared" ca="1" si="122"/>
        <v>818.04641633307233</v>
      </c>
      <c r="Y438" s="97">
        <f t="shared" ca="1" si="123"/>
        <v>5909.9190790511584</v>
      </c>
      <c r="Z438" s="97">
        <f t="shared" ca="1" si="124"/>
        <v>6732.501331919314</v>
      </c>
      <c r="AA438" s="97">
        <f ca="1">Assumptions!D40*Y438+(1-Assumptions!D40)*Z438</f>
        <v>6280.0810928418286</v>
      </c>
      <c r="AB438" s="97">
        <f t="shared" ca="1" si="125"/>
        <v>4391.4112665126631</v>
      </c>
      <c r="AC438" s="97">
        <f t="shared" ca="1" si="126"/>
        <v>5209.4576828457357</v>
      </c>
      <c r="AD438" s="97">
        <f ca="1">AC438+Assumptions!D47-Assumptions!D48-Assumptions!D49</f>
        <v>6349.9576828457357</v>
      </c>
      <c r="AE438" s="73">
        <f ca="1">AD438/Assumptions!D46</f>
        <v>136.55822973861797</v>
      </c>
      <c r="AF438" s="77">
        <f ca="1">AE438/Assumptions!D45-1</f>
        <v>0.35474434264501964</v>
      </c>
    </row>
    <row r="439" spans="2:32" x14ac:dyDescent="0.2">
      <c r="B439" s="130">
        <v>428</v>
      </c>
      <c r="C439" s="77">
        <f ca="1">MAX(Assumptions!F70,MIN(Assumptions!G70,NORMINV(RAND(),Assumptions!D70,Assumptions!E70)))</f>
        <v>0.15054101151342555</v>
      </c>
      <c r="D439" s="77">
        <f ca="1">MAX(Assumptions!F71,MIN(Assumptions!G71,NORMINV(RAND(),Assumptions!D71,Assumptions!E71)))</f>
        <v>0.27662243812376192</v>
      </c>
      <c r="E439" s="77">
        <f ca="1">MAX(Assumptions!F72,MIN(Assumptions!G72,NORMINV(RAND(),Assumptions!D72,Assumptions!E72)))</f>
        <v>9.5170033461267262E-2</v>
      </c>
      <c r="F439" s="77">
        <f ca="1">MAX(Assumptions!F73,MIN(Assumptions!G73,NORMINV(RAND(),Assumptions!D73,Assumptions!E73)))</f>
        <v>0.05</v>
      </c>
      <c r="G439" s="101">
        <f ca="1">MAX(Assumptions!F74,MIN(Assumptions!G74,NORMINV(RAND(),Assumptions!D74,Assumptions!E74)))</f>
        <v>14.232981573925619</v>
      </c>
      <c r="H439" s="77">
        <f ca="1">MAX(Assumptions!F75,MIN(Assumptions!G75,NORMINV(RAND(),Assumptions!D75,Assumptions!E75)))</f>
        <v>0.45424495905003992</v>
      </c>
      <c r="I439" s="97">
        <f ca="1">'Historical Financials'!F7*(1+C439)</f>
        <v>1193.8013535463303</v>
      </c>
      <c r="J439" s="97">
        <f t="shared" ca="1" si="109"/>
        <v>1373.5174168552915</v>
      </c>
      <c r="K439" s="97">
        <f t="shared" ca="1" si="110"/>
        <v>1580.2881181199944</v>
      </c>
      <c r="L439" s="97">
        <f t="shared" ca="1" si="111"/>
        <v>1818.1862899044261</v>
      </c>
      <c r="M439" s="97">
        <f t="shared" ca="1" si="112"/>
        <v>2091.8978931064808</v>
      </c>
      <c r="N439" s="54">
        <f>Assumptions!E59</f>
        <v>0.25</v>
      </c>
      <c r="O439" s="77">
        <f t="shared" ca="1" si="113"/>
        <v>0.25665560953094047</v>
      </c>
      <c r="P439" s="77">
        <f t="shared" ca="1" si="114"/>
        <v>0.26331121906188093</v>
      </c>
      <c r="Q439" s="77">
        <f t="shared" ca="1" si="115"/>
        <v>0.26996682859282145</v>
      </c>
      <c r="R439" s="77">
        <f t="shared" ca="1" si="116"/>
        <v>0.27662243812376192</v>
      </c>
      <c r="S439" s="97">
        <f t="shared" ca="1" si="117"/>
        <v>135.56956173888378</v>
      </c>
      <c r="T439" s="97">
        <f t="shared" ca="1" si="118"/>
        <v>160.13086441724653</v>
      </c>
      <c r="U439" s="97">
        <f t="shared" ca="1" si="119"/>
        <v>189.01477556660566</v>
      </c>
      <c r="V439" s="97">
        <f t="shared" ca="1" si="120"/>
        <v>222.96613200670595</v>
      </c>
      <c r="W439" s="97">
        <f t="shared" ca="1" si="121"/>
        <v>262.8560660037237</v>
      </c>
      <c r="X439" s="97">
        <f t="shared" ca="1" si="122"/>
        <v>723.03189810005733</v>
      </c>
      <c r="Y439" s="97">
        <f t="shared" ca="1" si="123"/>
        <v>6110.2206076640496</v>
      </c>
      <c r="Z439" s="97">
        <f t="shared" ca="1" si="124"/>
        <v>8236.1410280690416</v>
      </c>
      <c r="AA439" s="97">
        <f ca="1">Assumptions!D40*Y439+(1-Assumptions!D40)*Z439</f>
        <v>7066.884796846296</v>
      </c>
      <c r="AB439" s="97">
        <f t="shared" ca="1" si="125"/>
        <v>4485.5969929350968</v>
      </c>
      <c r="AC439" s="97">
        <f t="shared" ca="1" si="126"/>
        <v>5208.6288910351541</v>
      </c>
      <c r="AD439" s="97">
        <f ca="1">AC439+Assumptions!D47-Assumptions!D48-Assumptions!D49</f>
        <v>6349.1288910351541</v>
      </c>
      <c r="AE439" s="73">
        <f ca="1">AD439/Assumptions!D46</f>
        <v>136.54040625882052</v>
      </c>
      <c r="AF439" s="77">
        <f ca="1">AE439/Assumptions!D45-1</f>
        <v>0.35456752240893374</v>
      </c>
    </row>
    <row r="440" spans="2:32" x14ac:dyDescent="0.2">
      <c r="B440" s="130">
        <v>429</v>
      </c>
      <c r="C440" s="77">
        <f ca="1">MAX(Assumptions!F70,MIN(Assumptions!G70,NORMINV(RAND(),Assumptions!D70,Assumptions!E70)))</f>
        <v>0.15657214928743526</v>
      </c>
      <c r="D440" s="77">
        <f ca="1">MAX(Assumptions!F71,MIN(Assumptions!G71,NORMINV(RAND(),Assumptions!D71,Assumptions!E71)))</f>
        <v>0.28077215672240152</v>
      </c>
      <c r="E440" s="77">
        <f ca="1">MAX(Assumptions!F72,MIN(Assumptions!G72,NORMINV(RAND(),Assumptions!D72,Assumptions!E72)))</f>
        <v>0.10143302996326817</v>
      </c>
      <c r="F440" s="77">
        <f ca="1">MAX(Assumptions!F73,MIN(Assumptions!G73,NORMINV(RAND(),Assumptions!D73,Assumptions!E73)))</f>
        <v>4.9192791708736888E-2</v>
      </c>
      <c r="G440" s="101">
        <f ca="1">MAX(Assumptions!F74,MIN(Assumptions!G74,NORMINV(RAND(),Assumptions!D74,Assumptions!E74)))</f>
        <v>13.340362065818665</v>
      </c>
      <c r="H440" s="77">
        <f ca="1">MAX(Assumptions!F75,MIN(Assumptions!G75,NORMINV(RAND(),Assumptions!D75,Assumptions!E75)))</f>
        <v>0.59152445340886917</v>
      </c>
      <c r="I440" s="97">
        <f ca="1">'Historical Financials'!F7*(1+C440)</f>
        <v>1200.0592621006426</v>
      </c>
      <c r="J440" s="97">
        <f t="shared" ca="1" si="109"/>
        <v>1387.9551200400338</v>
      </c>
      <c r="K440" s="97">
        <f t="shared" ca="1" si="110"/>
        <v>1605.270236299202</v>
      </c>
      <c r="L440" s="97">
        <f t="shared" ca="1" si="111"/>
        <v>1856.6108473837171</v>
      </c>
      <c r="M440" s="97">
        <f t="shared" ca="1" si="112"/>
        <v>2147.3043981489523</v>
      </c>
      <c r="N440" s="54">
        <f>Assumptions!E59</f>
        <v>0.25</v>
      </c>
      <c r="O440" s="77">
        <f t="shared" ca="1" si="113"/>
        <v>0.25769303918060038</v>
      </c>
      <c r="P440" s="77">
        <f t="shared" ca="1" si="114"/>
        <v>0.26538607836120076</v>
      </c>
      <c r="Q440" s="77">
        <f t="shared" ca="1" si="115"/>
        <v>0.27307911754180114</v>
      </c>
      <c r="R440" s="77">
        <f t="shared" ca="1" si="116"/>
        <v>0.28077215672240152</v>
      </c>
      <c r="S440" s="97">
        <f t="shared" ca="1" si="117"/>
        <v>177.46609976808338</v>
      </c>
      <c r="T440" s="97">
        <f t="shared" ca="1" si="118"/>
        <v>211.56840586809585</v>
      </c>
      <c r="U440" s="97">
        <f t="shared" ca="1" si="119"/>
        <v>251.99910201725717</v>
      </c>
      <c r="V440" s="97">
        <f t="shared" ca="1" si="120"/>
        <v>299.90387497145031</v>
      </c>
      <c r="W440" s="97">
        <f t="shared" ca="1" si="121"/>
        <v>356.63203730568745</v>
      </c>
      <c r="X440" s="97">
        <f t="shared" ca="1" si="122"/>
        <v>947.88885395173577</v>
      </c>
      <c r="Y440" s="97">
        <f t="shared" ca="1" si="123"/>
        <v>7162.5967900533624</v>
      </c>
      <c r="Z440" s="97">
        <f t="shared" ca="1" si="124"/>
        <v>8042.9481393559672</v>
      </c>
      <c r="AA440" s="97">
        <f ca="1">Assumptions!D40*Y440+(1-Assumptions!D40)*Z440</f>
        <v>7558.7548972395343</v>
      </c>
      <c r="AB440" s="97">
        <f t="shared" ca="1" si="125"/>
        <v>4662.9395228162712</v>
      </c>
      <c r="AC440" s="97">
        <f t="shared" ca="1" si="126"/>
        <v>5610.8283767680068</v>
      </c>
      <c r="AD440" s="97">
        <f ca="1">AC440+Assumptions!D47-Assumptions!D48-Assumptions!D49</f>
        <v>6751.3283767680068</v>
      </c>
      <c r="AE440" s="73">
        <f ca="1">AD440/Assumptions!D46</f>
        <v>145.18985756490338</v>
      </c>
      <c r="AF440" s="77">
        <f ca="1">AE440/Assumptions!D45-1</f>
        <v>0.44037557108039072</v>
      </c>
    </row>
    <row r="441" spans="2:32" x14ac:dyDescent="0.2">
      <c r="B441" s="130">
        <v>430</v>
      </c>
      <c r="C441" s="77">
        <f ca="1">MAX(Assumptions!F70,MIN(Assumptions!G70,NORMINV(RAND(),Assumptions!D70,Assumptions!E70)))</f>
        <v>0.15732463023577489</v>
      </c>
      <c r="D441" s="77">
        <f ca="1">MAX(Assumptions!F71,MIN(Assumptions!G71,NORMINV(RAND(),Assumptions!D71,Assumptions!E71)))</f>
        <v>0.34131793508442593</v>
      </c>
      <c r="E441" s="77">
        <f ca="1">MAX(Assumptions!F72,MIN(Assumptions!G72,NORMINV(RAND(),Assumptions!D72,Assumptions!E72)))</f>
        <v>0.10237321234390719</v>
      </c>
      <c r="F441" s="77">
        <f ca="1">MAX(Assumptions!F73,MIN(Assumptions!G73,NORMINV(RAND(),Assumptions!D73,Assumptions!E73)))</f>
        <v>3.7486880864529545E-2</v>
      </c>
      <c r="G441" s="101">
        <f ca="1">MAX(Assumptions!F74,MIN(Assumptions!G74,NORMINV(RAND(),Assumptions!D74,Assumptions!E74)))</f>
        <v>17.627085110242326</v>
      </c>
      <c r="H441" s="77">
        <f ca="1">MAX(Assumptions!F75,MIN(Assumptions!G75,NORMINV(RAND(),Assumptions!D75,Assumptions!E75)))</f>
        <v>0.69291685399368885</v>
      </c>
      <c r="I441" s="97">
        <f ca="1">'Historical Financials'!F7*(1+C441)</f>
        <v>1200.84003633264</v>
      </c>
      <c r="J441" s="97">
        <f t="shared" ca="1" si="109"/>
        <v>1389.761751020987</v>
      </c>
      <c r="K441" s="97">
        <f t="shared" ca="1" si="110"/>
        <v>1608.4055046161868</v>
      </c>
      <c r="L441" s="97">
        <f t="shared" ca="1" si="111"/>
        <v>1861.4473058991134</v>
      </c>
      <c r="M441" s="97">
        <f t="shared" ca="1" si="112"/>
        <v>2154.298815003071</v>
      </c>
      <c r="N441" s="54">
        <f>Assumptions!E59</f>
        <v>0.25</v>
      </c>
      <c r="O441" s="77">
        <f t="shared" ca="1" si="113"/>
        <v>0.2728294837711065</v>
      </c>
      <c r="P441" s="77">
        <f t="shared" ca="1" si="114"/>
        <v>0.29565896754221299</v>
      </c>
      <c r="Q441" s="77">
        <f t="shared" ca="1" si="115"/>
        <v>0.31848845131331943</v>
      </c>
      <c r="R441" s="77">
        <f t="shared" ca="1" si="116"/>
        <v>0.34131793508442593</v>
      </c>
      <c r="S441" s="97">
        <f t="shared" ca="1" si="117"/>
        <v>208.02057503131999</v>
      </c>
      <c r="T441" s="97">
        <f t="shared" ca="1" si="118"/>
        <v>262.73188459609906</v>
      </c>
      <c r="U441" s="97">
        <f t="shared" ca="1" si="119"/>
        <v>329.50934183146228</v>
      </c>
      <c r="V441" s="97">
        <f t="shared" ca="1" si="120"/>
        <v>410.79538940666578</v>
      </c>
      <c r="W441" s="97">
        <f t="shared" ca="1" si="121"/>
        <v>509.50233307565264</v>
      </c>
      <c r="X441" s="97">
        <f t="shared" ca="1" si="122"/>
        <v>1242.0127609004321</v>
      </c>
      <c r="Y441" s="97">
        <f t="shared" ca="1" si="123"/>
        <v>8146.5845623259074</v>
      </c>
      <c r="Z441" s="97">
        <f t="shared" ca="1" si="124"/>
        <v>12961.210190268172</v>
      </c>
      <c r="AA441" s="97">
        <f ca="1">Assumptions!D40*Y441+(1-Assumptions!D40)*Z441</f>
        <v>10313.166094899927</v>
      </c>
      <c r="AB441" s="97">
        <f t="shared" ca="1" si="125"/>
        <v>6335.0311613150207</v>
      </c>
      <c r="AC441" s="97">
        <f t="shared" ca="1" si="126"/>
        <v>7577.0439222154528</v>
      </c>
      <c r="AD441" s="97">
        <f ca="1">AC441+Assumptions!D47-Assumptions!D48-Assumptions!D49</f>
        <v>8717.5439222154528</v>
      </c>
      <c r="AE441" s="73">
        <f ca="1">AD441/Assumptions!D46</f>
        <v>187.47406284334306</v>
      </c>
      <c r="AF441" s="77">
        <f ca="1">AE441/Assumptions!D45-1</f>
        <v>0.85986173455697479</v>
      </c>
    </row>
    <row r="442" spans="2:32" x14ac:dyDescent="0.2">
      <c r="B442" s="130">
        <v>431</v>
      </c>
      <c r="C442" s="77">
        <f ca="1">MAX(Assumptions!F70,MIN(Assumptions!G70,NORMINV(RAND(),Assumptions!D70,Assumptions!E70)))</f>
        <v>0.10000568197642087</v>
      </c>
      <c r="D442" s="77">
        <f ca="1">MAX(Assumptions!F71,MIN(Assumptions!G71,NORMINV(RAND(),Assumptions!D71,Assumptions!E71)))</f>
        <v>0.26727734050375362</v>
      </c>
      <c r="E442" s="77">
        <f ca="1">MAX(Assumptions!F72,MIN(Assumptions!G72,NORMINV(RAND(),Assumptions!D72,Assumptions!E72)))</f>
        <v>9.8596487331273672E-2</v>
      </c>
      <c r="F442" s="77">
        <f ca="1">MAX(Assumptions!F73,MIN(Assumptions!G73,NORMINV(RAND(),Assumptions!D73,Assumptions!E73)))</f>
        <v>4.2696284529782462E-2</v>
      </c>
      <c r="G442" s="101">
        <f ca="1">MAX(Assumptions!F74,MIN(Assumptions!G74,NORMINV(RAND(),Assumptions!D74,Assumptions!E74)))</f>
        <v>16.411329037518637</v>
      </c>
      <c r="H442" s="77">
        <f ca="1">MAX(Assumptions!F75,MIN(Assumptions!G75,NORMINV(RAND(),Assumptions!D75,Assumptions!E75)))</f>
        <v>0.62980270849910647</v>
      </c>
      <c r="I442" s="97">
        <f ca="1">'Historical Financials'!F7*(1+C442)</f>
        <v>1141.3658956187342</v>
      </c>
      <c r="J442" s="97">
        <f t="shared" ca="1" si="109"/>
        <v>1255.508970394714</v>
      </c>
      <c r="K442" s="97">
        <f t="shared" ca="1" si="110"/>
        <v>1381.0670012065511</v>
      </c>
      <c r="L442" s="97">
        <f t="shared" ca="1" si="111"/>
        <v>1519.1815485173427</v>
      </c>
      <c r="M442" s="97">
        <f t="shared" ca="1" si="112"/>
        <v>1671.1083353228146</v>
      </c>
      <c r="N442" s="54">
        <f>Assumptions!E59</f>
        <v>0.25</v>
      </c>
      <c r="O442" s="77">
        <f t="shared" ca="1" si="113"/>
        <v>0.25431933512593841</v>
      </c>
      <c r="P442" s="77">
        <f t="shared" ca="1" si="114"/>
        <v>0.25863867025187681</v>
      </c>
      <c r="Q442" s="77">
        <f t="shared" ca="1" si="115"/>
        <v>0.26295800537781522</v>
      </c>
      <c r="R442" s="77">
        <f t="shared" ca="1" si="116"/>
        <v>0.26727734050375362</v>
      </c>
      <c r="S442" s="97">
        <f t="shared" ca="1" si="117"/>
        <v>179.70883311229682</v>
      </c>
      <c r="T442" s="97">
        <f t="shared" ca="1" si="118"/>
        <v>201.09613493812932</v>
      </c>
      <c r="U442" s="97">
        <f t="shared" ca="1" si="119"/>
        <v>224.96384761622235</v>
      </c>
      <c r="V442" s="97">
        <f t="shared" ca="1" si="120"/>
        <v>251.5941841809223</v>
      </c>
      <c r="W442" s="97">
        <f t="shared" ca="1" si="121"/>
        <v>281.30099655317036</v>
      </c>
      <c r="X442" s="97">
        <f t="shared" ca="1" si="122"/>
        <v>848.37414686276429</v>
      </c>
      <c r="Y442" s="97">
        <f t="shared" ca="1" si="123"/>
        <v>5247.0561686887368</v>
      </c>
      <c r="Z442" s="97">
        <f t="shared" ca="1" si="124"/>
        <v>7330.1101292779285</v>
      </c>
      <c r="AA442" s="97">
        <f ca="1">Assumptions!D40*Y442+(1-Assumptions!D40)*Z442</f>
        <v>6184.4304509538724</v>
      </c>
      <c r="AB442" s="97">
        <f t="shared" ca="1" si="125"/>
        <v>3864.6367513048758</v>
      </c>
      <c r="AC442" s="97">
        <f t="shared" ca="1" si="126"/>
        <v>4713.0108981676403</v>
      </c>
      <c r="AD442" s="97">
        <f ca="1">AC442+Assumptions!D47-Assumptions!D48-Assumptions!D49</f>
        <v>5853.5108981676403</v>
      </c>
      <c r="AE442" s="73">
        <f ca="1">AD442/Assumptions!D46</f>
        <v>125.8819547993041</v>
      </c>
      <c r="AF442" s="77">
        <f ca="1">AE442/Assumptions!D45-1</f>
        <v>0.24882891665976281</v>
      </c>
    </row>
    <row r="443" spans="2:32" x14ac:dyDescent="0.2">
      <c r="B443" s="130">
        <v>432</v>
      </c>
      <c r="C443" s="77">
        <f ca="1">MAX(Assumptions!F70,MIN(Assumptions!G70,NORMINV(RAND(),Assumptions!D70,Assumptions!E70)))</f>
        <v>0.15190632707988372</v>
      </c>
      <c r="D443" s="77">
        <f ca="1">MAX(Assumptions!F71,MIN(Assumptions!G71,NORMINV(RAND(),Assumptions!D71,Assumptions!E71)))</f>
        <v>0.28118290018377945</v>
      </c>
      <c r="E443" s="77">
        <f ca="1">MAX(Assumptions!F72,MIN(Assumptions!G72,NORMINV(RAND(),Assumptions!D72,Assumptions!E72)))</f>
        <v>8.1334792145735677E-2</v>
      </c>
      <c r="F443" s="77">
        <f ca="1">MAX(Assumptions!F73,MIN(Assumptions!G73,NORMINV(RAND(),Assumptions!D73,Assumptions!E73)))</f>
        <v>3.2856124004784271E-2</v>
      </c>
      <c r="G443" s="101">
        <f ca="1">MAX(Assumptions!F74,MIN(Assumptions!G74,NORMINV(RAND(),Assumptions!D74,Assumptions!E74)))</f>
        <v>16.431793447497558</v>
      </c>
      <c r="H443" s="77">
        <f ca="1">MAX(Assumptions!F75,MIN(Assumptions!G75,NORMINV(RAND(),Assumptions!D75,Assumptions!E75)))</f>
        <v>0.64106633975391014</v>
      </c>
      <c r="I443" s="97">
        <f ca="1">'Historical Financials'!F7*(1+C443)</f>
        <v>1195.2180049780873</v>
      </c>
      <c r="J443" s="97">
        <f t="shared" ca="1" si="109"/>
        <v>1376.7791821740548</v>
      </c>
      <c r="K443" s="97">
        <f t="shared" ca="1" si="110"/>
        <v>1585.9206509381615</v>
      </c>
      <c r="L443" s="97">
        <f t="shared" ca="1" si="111"/>
        <v>1826.8320320623161</v>
      </c>
      <c r="M443" s="97">
        <f t="shared" ca="1" si="112"/>
        <v>2104.3393762447831</v>
      </c>
      <c r="N443" s="54">
        <f>Assumptions!E59</f>
        <v>0.25</v>
      </c>
      <c r="O443" s="77">
        <f t="shared" ca="1" si="113"/>
        <v>0.25779572504594483</v>
      </c>
      <c r="P443" s="77">
        <f t="shared" ca="1" si="114"/>
        <v>0.26559145009188972</v>
      </c>
      <c r="Q443" s="77">
        <f t="shared" ca="1" si="115"/>
        <v>0.27338717513783461</v>
      </c>
      <c r="R443" s="77">
        <f t="shared" ca="1" si="116"/>
        <v>0.28118290018377945</v>
      </c>
      <c r="S443" s="97">
        <f t="shared" ca="1" si="117"/>
        <v>191.55350791481828</v>
      </c>
      <c r="T443" s="97">
        <f t="shared" ca="1" si="118"/>
        <v>227.5322576074781</v>
      </c>
      <c r="U443" s="97">
        <f t="shared" ca="1" si="119"/>
        <v>270.02160759638173</v>
      </c>
      <c r="V443" s="97">
        <f t="shared" ca="1" si="120"/>
        <v>320.16933184040721</v>
      </c>
      <c r="W443" s="97">
        <f t="shared" ca="1" si="121"/>
        <v>379.32167698443277</v>
      </c>
      <c r="X443" s="97">
        <f t="shared" ca="1" si="122"/>
        <v>1076.0401407993309</v>
      </c>
      <c r="Y443" s="97">
        <f t="shared" ca="1" si="123"/>
        <v>8081.5899459536413</v>
      </c>
      <c r="Z443" s="97">
        <f t="shared" ca="1" si="124"/>
        <v>9722.7619980160871</v>
      </c>
      <c r="AA443" s="97">
        <f ca="1">Assumptions!D40*Y443+(1-Assumptions!D40)*Z443</f>
        <v>8820.1173693817418</v>
      </c>
      <c r="AB443" s="97">
        <f t="shared" ca="1" si="125"/>
        <v>5965.865812265828</v>
      </c>
      <c r="AC443" s="97">
        <f t="shared" ca="1" si="126"/>
        <v>7041.9059530651593</v>
      </c>
      <c r="AD443" s="97">
        <f ca="1">AC443+Assumptions!D47-Assumptions!D48-Assumptions!D49</f>
        <v>8182.4059530651593</v>
      </c>
      <c r="AE443" s="73">
        <f ca="1">AD443/Assumptions!D46</f>
        <v>175.9657194207561</v>
      </c>
      <c r="AF443" s="77">
        <f ca="1">AE443/Assumptions!D45-1</f>
        <v>0.74569166092019956</v>
      </c>
    </row>
    <row r="444" spans="2:32" x14ac:dyDescent="0.2">
      <c r="B444" s="130">
        <v>433</v>
      </c>
      <c r="C444" s="77">
        <f ca="1">MAX(Assumptions!F70,MIN(Assumptions!G70,NORMINV(RAND(),Assumptions!D70,Assumptions!E70)))</f>
        <v>0.10027487158676876</v>
      </c>
      <c r="D444" s="77">
        <f ca="1">MAX(Assumptions!F71,MIN(Assumptions!G71,NORMINV(RAND(),Assumptions!D71,Assumptions!E71)))</f>
        <v>0.28987094125753815</v>
      </c>
      <c r="E444" s="77">
        <f ca="1">MAX(Assumptions!F72,MIN(Assumptions!G72,NORMINV(RAND(),Assumptions!D72,Assumptions!E72)))</f>
        <v>0.10484545420646726</v>
      </c>
      <c r="F444" s="77">
        <f ca="1">MAX(Assumptions!F73,MIN(Assumptions!G73,NORMINV(RAND(),Assumptions!D73,Assumptions!E73)))</f>
        <v>2.7826160288918361E-2</v>
      </c>
      <c r="G444" s="101">
        <f ca="1">MAX(Assumptions!F74,MIN(Assumptions!G74,NORMINV(RAND(),Assumptions!D74,Assumptions!E74)))</f>
        <v>11.554869572312324</v>
      </c>
      <c r="H444" s="77">
        <f ca="1">MAX(Assumptions!F75,MIN(Assumptions!G75,NORMINV(RAND(),Assumptions!D75,Assumptions!E75)))</f>
        <v>0.65212762385111889</v>
      </c>
      <c r="I444" s="97">
        <f ca="1">'Historical Financials'!F7*(1+C444)</f>
        <v>1141.6452067584312</v>
      </c>
      <c r="J444" s="97">
        <f t="shared" ca="1" si="109"/>
        <v>1256.123533263783</v>
      </c>
      <c r="K444" s="97">
        <f t="shared" ca="1" si="110"/>
        <v>1382.0811592589271</v>
      </c>
      <c r="L444" s="97">
        <f t="shared" ca="1" si="111"/>
        <v>1520.6691700261085</v>
      </c>
      <c r="M444" s="97">
        <f t="shared" ca="1" si="112"/>
        <v>1673.1540757764349</v>
      </c>
      <c r="N444" s="54">
        <f>Assumptions!E59</f>
        <v>0.25</v>
      </c>
      <c r="O444" s="77">
        <f t="shared" ca="1" si="113"/>
        <v>0.25996773531438455</v>
      </c>
      <c r="P444" s="77">
        <f t="shared" ca="1" si="114"/>
        <v>0.2699354706287691</v>
      </c>
      <c r="Q444" s="77">
        <f t="shared" ca="1" si="115"/>
        <v>0.2799032059431536</v>
      </c>
      <c r="R444" s="77">
        <f t="shared" ca="1" si="116"/>
        <v>0.28987094125753815</v>
      </c>
      <c r="S444" s="97">
        <f t="shared" ca="1" si="117"/>
        <v>186.12459399109878</v>
      </c>
      <c r="T444" s="97">
        <f t="shared" ca="1" si="118"/>
        <v>212.9533125934656</v>
      </c>
      <c r="U444" s="97">
        <f t="shared" ca="1" si="119"/>
        <v>243.29103174627375</v>
      </c>
      <c r="V444" s="97">
        <f t="shared" ca="1" si="120"/>
        <v>277.5717165051683</v>
      </c>
      <c r="W444" s="97">
        <f t="shared" ca="1" si="121"/>
        <v>316.28108033071561</v>
      </c>
      <c r="X444" s="97">
        <f t="shared" ca="1" si="122"/>
        <v>901.70813730138434</v>
      </c>
      <c r="Y444" s="97">
        <f t="shared" ca="1" si="123"/>
        <v>4220.7861411500189</v>
      </c>
      <c r="Z444" s="97">
        <f t="shared" ca="1" si="124"/>
        <v>5604.0972621730252</v>
      </c>
      <c r="AA444" s="97">
        <f ca="1">Assumptions!D40*Y444+(1-Assumptions!D40)*Z444</f>
        <v>4843.2761456103717</v>
      </c>
      <c r="AB444" s="97">
        <f t="shared" ca="1" si="125"/>
        <v>2941.9247900355595</v>
      </c>
      <c r="AC444" s="97">
        <f t="shared" ca="1" si="126"/>
        <v>3843.6329273369438</v>
      </c>
      <c r="AD444" s="97">
        <f ca="1">AC444+Assumptions!D47-Assumptions!D48-Assumptions!D49</f>
        <v>4984.1329273369438</v>
      </c>
      <c r="AE444" s="73">
        <f ca="1">AD444/Assumptions!D46</f>
        <v>107.18565435133212</v>
      </c>
      <c r="AF444" s="77">
        <f ca="1">AE444/Assumptions!D45-1</f>
        <v>6.3349745548929803E-2</v>
      </c>
    </row>
    <row r="445" spans="2:32" x14ac:dyDescent="0.2">
      <c r="B445" s="130">
        <v>434</v>
      </c>
      <c r="C445" s="77">
        <f ca="1">MAX(Assumptions!F70,MIN(Assumptions!G70,NORMINV(RAND(),Assumptions!D70,Assumptions!E70)))</f>
        <v>0.12332707473038931</v>
      </c>
      <c r="D445" s="77">
        <f ca="1">MAX(Assumptions!F71,MIN(Assumptions!G71,NORMINV(RAND(),Assumptions!D71,Assumptions!E71)))</f>
        <v>0.29084659734533835</v>
      </c>
      <c r="E445" s="77">
        <f ca="1">MAX(Assumptions!F72,MIN(Assumptions!G72,NORMINV(RAND(),Assumptions!D72,Assumptions!E72)))</f>
        <v>0.10822401695753073</v>
      </c>
      <c r="F445" s="77">
        <f ca="1">MAX(Assumptions!F73,MIN(Assumptions!G73,NORMINV(RAND(),Assumptions!D73,Assumptions!E73)))</f>
        <v>4.2826852193192814E-2</v>
      </c>
      <c r="G445" s="101">
        <f ca="1">MAX(Assumptions!F74,MIN(Assumptions!G74,NORMINV(RAND(),Assumptions!D74,Assumptions!E74)))</f>
        <v>17.220591059546145</v>
      </c>
      <c r="H445" s="77">
        <f ca="1">MAX(Assumptions!F75,MIN(Assumptions!G75,NORMINV(RAND(),Assumptions!D75,Assumptions!E75)))</f>
        <v>0.69529310609616912</v>
      </c>
      <c r="I445" s="97">
        <f ca="1">'Historical Financials'!F7*(1+C445)</f>
        <v>1165.5641727402519</v>
      </c>
      <c r="J445" s="97">
        <f t="shared" ca="1" si="109"/>
        <v>1309.3097925748534</v>
      </c>
      <c r="K445" s="97">
        <f t="shared" ca="1" si="110"/>
        <v>1470.7831392089629</v>
      </c>
      <c r="L445" s="97">
        <f t="shared" ca="1" si="111"/>
        <v>1652.1705213303833</v>
      </c>
      <c r="M445" s="97">
        <f t="shared" ca="1" si="112"/>
        <v>1855.9278786818418</v>
      </c>
      <c r="N445" s="54">
        <f>Assumptions!E59</f>
        <v>0.25</v>
      </c>
      <c r="O445" s="77">
        <f t="shared" ca="1" si="113"/>
        <v>0.26021164933633456</v>
      </c>
      <c r="P445" s="77">
        <f t="shared" ca="1" si="114"/>
        <v>0.27042329867266918</v>
      </c>
      <c r="Q445" s="77">
        <f t="shared" ca="1" si="115"/>
        <v>0.28063494800900379</v>
      </c>
      <c r="R445" s="77">
        <f t="shared" ca="1" si="116"/>
        <v>0.29084659734533835</v>
      </c>
      <c r="S445" s="97">
        <f t="shared" ca="1" si="117"/>
        <v>202.6021835047454</v>
      </c>
      <c r="T445" s="97">
        <f t="shared" ca="1" si="118"/>
        <v>236.88473469086884</v>
      </c>
      <c r="U445" s="97">
        <f t="shared" ca="1" si="119"/>
        <v>276.54172782353766</v>
      </c>
      <c r="V445" s="97">
        <f t="shared" ca="1" si="120"/>
        <v>322.377368538312</v>
      </c>
      <c r="W445" s="97">
        <f t="shared" ca="1" si="121"/>
        <v>375.3124801909658</v>
      </c>
      <c r="X445" s="97">
        <f t="shared" ca="1" si="122"/>
        <v>1017.1178816969148</v>
      </c>
      <c r="Y445" s="97">
        <f t="shared" ca="1" si="123"/>
        <v>5984.7538301812392</v>
      </c>
      <c r="Z445" s="97">
        <f t="shared" ca="1" si="124"/>
        <v>9295.5081594303829</v>
      </c>
      <c r="AA445" s="97">
        <f ca="1">Assumptions!D40*Y445+(1-Assumptions!D40)*Z445</f>
        <v>7474.5932783433536</v>
      </c>
      <c r="AB445" s="97">
        <f t="shared" ca="1" si="125"/>
        <v>4471.4643970496427</v>
      </c>
      <c r="AC445" s="97">
        <f t="shared" ca="1" si="126"/>
        <v>5488.5822787465577</v>
      </c>
      <c r="AD445" s="97">
        <f ca="1">AC445+Assumptions!D47-Assumptions!D48-Assumptions!D49</f>
        <v>6629.0822787465577</v>
      </c>
      <c r="AE445" s="73">
        <f ca="1">AD445/Assumptions!D46</f>
        <v>142.56090922035608</v>
      </c>
      <c r="AF445" s="77">
        <f ca="1">AE445/Assumptions!D45-1</f>
        <v>0.41429473432892938</v>
      </c>
    </row>
    <row r="446" spans="2:32" x14ac:dyDescent="0.2">
      <c r="B446" s="130">
        <v>435</v>
      </c>
      <c r="C446" s="77">
        <f ca="1">MAX(Assumptions!F70,MIN(Assumptions!G70,NORMINV(RAND(),Assumptions!D70,Assumptions!E70)))</f>
        <v>0.12406140594097025</v>
      </c>
      <c r="D446" s="77">
        <f ca="1">MAX(Assumptions!F71,MIN(Assumptions!G71,NORMINV(RAND(),Assumptions!D71,Assumptions!E71)))</f>
        <v>0.26278846633090708</v>
      </c>
      <c r="E446" s="77">
        <f ca="1">MAX(Assumptions!F72,MIN(Assumptions!G72,NORMINV(RAND(),Assumptions!D72,Assumptions!E72)))</f>
        <v>9.1219809946323505E-2</v>
      </c>
      <c r="F446" s="77">
        <f ca="1">MAX(Assumptions!F73,MIN(Assumptions!G73,NORMINV(RAND(),Assumptions!D73,Assumptions!E73)))</f>
        <v>2.8848476358290982E-2</v>
      </c>
      <c r="G446" s="101">
        <f ca="1">MAX(Assumptions!F74,MIN(Assumptions!G74,NORMINV(RAND(),Assumptions!D74,Assumptions!E74)))</f>
        <v>13.942095176476208</v>
      </c>
      <c r="H446" s="77">
        <f ca="1">MAX(Assumptions!F75,MIN(Assumptions!G75,NORMINV(RAND(),Assumptions!D75,Assumptions!E75)))</f>
        <v>0.64477906227397519</v>
      </c>
      <c r="I446" s="97">
        <f ca="1">'Historical Financials'!F7*(1+C446)</f>
        <v>1166.3261148043505</v>
      </c>
      <c r="J446" s="97">
        <f t="shared" ca="1" si="109"/>
        <v>1311.0221723926475</v>
      </c>
      <c r="K446" s="97">
        <f t="shared" ca="1" si="110"/>
        <v>1473.6694263194643</v>
      </c>
      <c r="L446" s="97">
        <f t="shared" ca="1" si="111"/>
        <v>1656.4949272408799</v>
      </c>
      <c r="M446" s="97">
        <f t="shared" ca="1" si="112"/>
        <v>1862.0020168484684</v>
      </c>
      <c r="N446" s="54">
        <f>Assumptions!E59</f>
        <v>0.25</v>
      </c>
      <c r="O446" s="77">
        <f t="shared" ca="1" si="113"/>
        <v>0.25319711658272676</v>
      </c>
      <c r="P446" s="77">
        <f t="shared" ca="1" si="114"/>
        <v>0.25639423316545351</v>
      </c>
      <c r="Q446" s="77">
        <f t="shared" ca="1" si="115"/>
        <v>0.25959134974818032</v>
      </c>
      <c r="R446" s="77">
        <f t="shared" ca="1" si="116"/>
        <v>0.26278846633090708</v>
      </c>
      <c r="S446" s="97">
        <f t="shared" ca="1" si="117"/>
        <v>188.00566465229946</v>
      </c>
      <c r="T446" s="97">
        <f t="shared" ca="1" si="118"/>
        <v>214.03249719485316</v>
      </c>
      <c r="U446" s="97">
        <f t="shared" ca="1" si="119"/>
        <v>243.62354172678405</v>
      </c>
      <c r="V446" s="97">
        <f t="shared" ca="1" si="120"/>
        <v>277.26257551959492</v>
      </c>
      <c r="W446" s="97">
        <f t="shared" ca="1" si="121"/>
        <v>315.49855440650981</v>
      </c>
      <c r="X446" s="97">
        <f t="shared" ca="1" si="122"/>
        <v>938.97760449326381</v>
      </c>
      <c r="Y446" s="97">
        <f t="shared" ca="1" si="123"/>
        <v>5204.3172451368509</v>
      </c>
      <c r="Z446" s="97">
        <f t="shared" ca="1" si="124"/>
        <v>6822.0435974813745</v>
      </c>
      <c r="AA446" s="97">
        <f ca="1">Assumptions!D40*Y446+(1-Assumptions!D40)*Z446</f>
        <v>5932.2941036918864</v>
      </c>
      <c r="AB446" s="97">
        <f t="shared" ca="1" si="125"/>
        <v>3834.0826102077458</v>
      </c>
      <c r="AC446" s="97">
        <f t="shared" ca="1" si="126"/>
        <v>4773.0602147010095</v>
      </c>
      <c r="AD446" s="97">
        <f ca="1">AC446+Assumptions!D47-Assumptions!D48-Assumptions!D49</f>
        <v>5913.5602147010095</v>
      </c>
      <c r="AE446" s="73">
        <f ca="1">AD446/Assumptions!D46</f>
        <v>127.17333795055934</v>
      </c>
      <c r="AF446" s="77">
        <f ca="1">AE446/Assumptions!D45-1</f>
        <v>0.26164025744602526</v>
      </c>
    </row>
    <row r="447" spans="2:32" x14ac:dyDescent="0.2">
      <c r="B447" s="130">
        <v>436</v>
      </c>
      <c r="C447" s="77">
        <f ca="1">MAX(Assumptions!F70,MIN(Assumptions!G70,NORMINV(RAND(),Assumptions!D70,Assumptions!E70)))</f>
        <v>0.10715201487220552</v>
      </c>
      <c r="D447" s="77">
        <f ca="1">MAX(Assumptions!F71,MIN(Assumptions!G71,NORMINV(RAND(),Assumptions!D71,Assumptions!E71)))</f>
        <v>0.28496675846867603</v>
      </c>
      <c r="E447" s="77">
        <f ca="1">MAX(Assumptions!F72,MIN(Assumptions!G72,NORMINV(RAND(),Assumptions!D72,Assumptions!E72)))</f>
        <v>7.4677996495653751E-2</v>
      </c>
      <c r="F447" s="77">
        <f ca="1">MAX(Assumptions!F73,MIN(Assumptions!G73,NORMINV(RAND(),Assumptions!D73,Assumptions!E73)))</f>
        <v>2.9998877585910851E-2</v>
      </c>
      <c r="G447" s="101">
        <f ca="1">MAX(Assumptions!F74,MIN(Assumptions!G74,NORMINV(RAND(),Assumptions!D74,Assumptions!E74)))</f>
        <v>15.095329887585201</v>
      </c>
      <c r="H447" s="77">
        <f ca="1">MAX(Assumptions!F75,MIN(Assumptions!G75,NORMINV(RAND(),Assumptions!D75,Assumptions!E75)))</f>
        <v>0.60674070359124488</v>
      </c>
      <c r="I447" s="97">
        <f ca="1">'Historical Financials'!F7*(1+C447)</f>
        <v>1148.7809306314005</v>
      </c>
      <c r="J447" s="97">
        <f t="shared" ca="1" si="109"/>
        <v>1271.8751219953224</v>
      </c>
      <c r="K447" s="97">
        <f t="shared" ca="1" si="110"/>
        <v>1408.1591039829534</v>
      </c>
      <c r="L447" s="97">
        <f t="shared" ca="1" si="111"/>
        <v>1559.0461892353665</v>
      </c>
      <c r="M447" s="97">
        <f t="shared" ca="1" si="112"/>
        <v>1726.10112969077</v>
      </c>
      <c r="N447" s="54">
        <f>Assumptions!E59</f>
        <v>0.25</v>
      </c>
      <c r="O447" s="77">
        <f t="shared" ca="1" si="113"/>
        <v>0.25874168961716904</v>
      </c>
      <c r="P447" s="77">
        <f t="shared" ca="1" si="114"/>
        <v>0.26748337923433801</v>
      </c>
      <c r="Q447" s="77">
        <f t="shared" ca="1" si="115"/>
        <v>0.27622506885150699</v>
      </c>
      <c r="R447" s="77">
        <f t="shared" ca="1" si="116"/>
        <v>0.28496675846867603</v>
      </c>
      <c r="S447" s="97">
        <f t="shared" ca="1" si="117"/>
        <v>174.25303753087525</v>
      </c>
      <c r="T447" s="97">
        <f t="shared" ca="1" si="118"/>
        <v>199.67054954672022</v>
      </c>
      <c r="U447" s="97">
        <f t="shared" ca="1" si="119"/>
        <v>228.5344411028251</v>
      </c>
      <c r="V447" s="97">
        <f t="shared" ca="1" si="120"/>
        <v>261.29145267853983</v>
      </c>
      <c r="W447" s="97">
        <f t="shared" ca="1" si="121"/>
        <v>298.44449324438966</v>
      </c>
      <c r="X447" s="97">
        <f t="shared" ca="1" si="122"/>
        <v>923.24152715429818</v>
      </c>
      <c r="Y447" s="97">
        <f t="shared" ca="1" si="123"/>
        <v>6880.115377485321</v>
      </c>
      <c r="Z447" s="97">
        <f t="shared" ca="1" si="124"/>
        <v>7425.1126584912745</v>
      </c>
      <c r="AA447" s="97">
        <f ca="1">Assumptions!D40*Y447+(1-Assumptions!D40)*Z447</f>
        <v>7125.3641539380005</v>
      </c>
      <c r="AB447" s="97">
        <f t="shared" ca="1" si="125"/>
        <v>4970.6739838437861</v>
      </c>
      <c r="AC447" s="97">
        <f t="shared" ca="1" si="126"/>
        <v>5893.9155109980838</v>
      </c>
      <c r="AD447" s="97">
        <f ca="1">AC447+Assumptions!D47-Assumptions!D48-Assumptions!D49</f>
        <v>7034.4155109980838</v>
      </c>
      <c r="AE447" s="73">
        <f ca="1">AD447/Assumptions!D46</f>
        <v>151.27775292468996</v>
      </c>
      <c r="AF447" s="77">
        <f ca="1">AE447/Assumptions!D45-1</f>
        <v>0.50077135837986075</v>
      </c>
    </row>
    <row r="448" spans="2:32" x14ac:dyDescent="0.2">
      <c r="B448" s="130">
        <v>437</v>
      </c>
      <c r="C448" s="77">
        <f ca="1">MAX(Assumptions!F70,MIN(Assumptions!G70,NORMINV(RAND(),Assumptions!D70,Assumptions!E70)))</f>
        <v>0.13011996868744222</v>
      </c>
      <c r="D448" s="77">
        <f ca="1">MAX(Assumptions!F71,MIN(Assumptions!G71,NORMINV(RAND(),Assumptions!D71,Assumptions!E71)))</f>
        <v>0.23155967189407142</v>
      </c>
      <c r="E448" s="77">
        <f ca="1">MAX(Assumptions!F72,MIN(Assumptions!G72,NORMINV(RAND(),Assumptions!D72,Assumptions!E72)))</f>
        <v>8.1633047192249356E-2</v>
      </c>
      <c r="F448" s="77">
        <f ca="1">MAX(Assumptions!F73,MIN(Assumptions!G73,NORMINV(RAND(),Assumptions!D73,Assumptions!E73)))</f>
        <v>4.1610846982737579E-2</v>
      </c>
      <c r="G448" s="101">
        <f ca="1">MAX(Assumptions!F74,MIN(Assumptions!G74,NORMINV(RAND(),Assumptions!D74,Assumptions!E74)))</f>
        <v>15.239380725641386</v>
      </c>
      <c r="H448" s="77">
        <f ca="1">MAX(Assumptions!F75,MIN(Assumptions!G75,NORMINV(RAND(),Assumptions!D75,Assumptions!E75)))</f>
        <v>0.54656715147099844</v>
      </c>
      <c r="I448" s="97">
        <f ca="1">'Historical Financials'!F7*(1+C448)</f>
        <v>1172.6124795100898</v>
      </c>
      <c r="J448" s="97">
        <f t="shared" ca="1" si="109"/>
        <v>1325.1927786264466</v>
      </c>
      <c r="K448" s="97">
        <f t="shared" ca="1" si="110"/>
        <v>1497.6268214861443</v>
      </c>
      <c r="L448" s="97">
        <f t="shared" ca="1" si="111"/>
        <v>1692.4979766033948</v>
      </c>
      <c r="M448" s="97">
        <f t="shared" ca="1" si="112"/>
        <v>1912.7257603225878</v>
      </c>
      <c r="N448" s="54">
        <f>Assumptions!E59</f>
        <v>0.25</v>
      </c>
      <c r="O448" s="77">
        <f t="shared" ca="1" si="113"/>
        <v>0.24538991797351786</v>
      </c>
      <c r="P448" s="77">
        <f t="shared" ca="1" si="114"/>
        <v>0.24077983594703573</v>
      </c>
      <c r="Q448" s="77">
        <f t="shared" ca="1" si="115"/>
        <v>0.23616975392055356</v>
      </c>
      <c r="R448" s="77">
        <f t="shared" ca="1" si="116"/>
        <v>0.23155967189407142</v>
      </c>
      <c r="S448" s="97">
        <f t="shared" ca="1" si="117"/>
        <v>160.22786567629356</v>
      </c>
      <c r="T448" s="97">
        <f t="shared" ca="1" si="118"/>
        <v>177.73759658623126</v>
      </c>
      <c r="U448" s="97">
        <f t="shared" ca="1" si="119"/>
        <v>197.09120773066394</v>
      </c>
      <c r="V448" s="97">
        <f t="shared" ca="1" si="120"/>
        <v>218.47208952090378</v>
      </c>
      <c r="W448" s="97">
        <f t="shared" ca="1" si="121"/>
        <v>242.08013876086542</v>
      </c>
      <c r="X448" s="97">
        <f t="shared" ca="1" si="122"/>
        <v>778.93806219315945</v>
      </c>
      <c r="Y448" s="97">
        <f t="shared" ca="1" si="123"/>
        <v>6300.3357399745428</v>
      </c>
      <c r="Z448" s="97">
        <f t="shared" ca="1" si="124"/>
        <v>6749.6763952318779</v>
      </c>
      <c r="AA448" s="97">
        <f ca="1">Assumptions!D40*Y448+(1-Assumptions!D40)*Z448</f>
        <v>6502.5390348403434</v>
      </c>
      <c r="AB448" s="97">
        <f t="shared" ca="1" si="125"/>
        <v>4392.2113394856442</v>
      </c>
      <c r="AC448" s="97">
        <f t="shared" ca="1" si="126"/>
        <v>5171.1494016788038</v>
      </c>
      <c r="AD448" s="97">
        <f ca="1">AC448+Assumptions!D47-Assumptions!D48-Assumptions!D49</f>
        <v>6311.6494016788038</v>
      </c>
      <c r="AE448" s="73">
        <f ca="1">AD448/Assumptions!D46</f>
        <v>135.73439573502804</v>
      </c>
      <c r="AF448" s="77">
        <f ca="1">AE448/Assumptions!D45-1</f>
        <v>0.3465713862601989</v>
      </c>
    </row>
    <row r="449" spans="2:32" x14ac:dyDescent="0.2">
      <c r="B449" s="130">
        <v>438</v>
      </c>
      <c r="C449" s="77">
        <f ca="1">MAX(Assumptions!F70,MIN(Assumptions!G70,NORMINV(RAND(),Assumptions!D70,Assumptions!E70)))</f>
        <v>0.16679926226550015</v>
      </c>
      <c r="D449" s="77">
        <f ca="1">MAX(Assumptions!F71,MIN(Assumptions!G71,NORMINV(RAND(),Assumptions!D71,Assumptions!E71)))</f>
        <v>0.29269554141273701</v>
      </c>
      <c r="E449" s="77">
        <f ca="1">MAX(Assumptions!F72,MIN(Assumptions!G72,NORMINV(RAND(),Assumptions!D72,Assumptions!E72)))</f>
        <v>9.3032213470148173E-2</v>
      </c>
      <c r="F449" s="77">
        <f ca="1">MAX(Assumptions!F73,MIN(Assumptions!G73,NORMINV(RAND(),Assumptions!D73,Assumptions!E73)))</f>
        <v>3.7588495604449546E-2</v>
      </c>
      <c r="G449" s="101">
        <f ca="1">MAX(Assumptions!F74,MIN(Assumptions!G74,NORMINV(RAND(),Assumptions!D74,Assumptions!E74)))</f>
        <v>12.875930804151182</v>
      </c>
      <c r="H449" s="77">
        <f ca="1">MAX(Assumptions!F75,MIN(Assumptions!G75,NORMINV(RAND(),Assumptions!D75,Assumptions!E75)))</f>
        <v>0.57075240038693087</v>
      </c>
      <c r="I449" s="97">
        <f ca="1">'Historical Financials'!F7*(1+C449)</f>
        <v>1210.6709145266827</v>
      </c>
      <c r="J449" s="97">
        <f t="shared" ca="1" si="109"/>
        <v>1412.6099299160319</v>
      </c>
      <c r="K449" s="97">
        <f t="shared" ca="1" si="110"/>
        <v>1648.2322240949459</v>
      </c>
      <c r="L449" s="97">
        <f t="shared" ca="1" si="111"/>
        <v>1923.1561431162074</v>
      </c>
      <c r="M449" s="97">
        <f t="shared" ca="1" si="112"/>
        <v>2243.9371690093553</v>
      </c>
      <c r="N449" s="54">
        <f>Assumptions!E59</f>
        <v>0.25</v>
      </c>
      <c r="O449" s="77">
        <f t="shared" ca="1" si="113"/>
        <v>0.26067388535318425</v>
      </c>
      <c r="P449" s="77">
        <f t="shared" ca="1" si="114"/>
        <v>0.27134777070636851</v>
      </c>
      <c r="Q449" s="77">
        <f t="shared" ca="1" si="115"/>
        <v>0.28202165605955276</v>
      </c>
      <c r="R449" s="77">
        <f t="shared" ca="1" si="116"/>
        <v>0.29269554141273701</v>
      </c>
      <c r="S449" s="97">
        <f t="shared" ca="1" si="117"/>
        <v>172.74833263618623</v>
      </c>
      <c r="T449" s="97">
        <f t="shared" ca="1" si="118"/>
        <v>210.1684525691447</v>
      </c>
      <c r="U449" s="97">
        <f t="shared" ca="1" si="119"/>
        <v>255.26566624399956</v>
      </c>
      <c r="V449" s="97">
        <f t="shared" ca="1" si="120"/>
        <v>309.55993845750925</v>
      </c>
      <c r="W449" s="97">
        <f t="shared" ca="1" si="121"/>
        <v>374.86469996477183</v>
      </c>
      <c r="X449" s="97">
        <f t="shared" ca="1" si="122"/>
        <v>986.58791452255264</v>
      </c>
      <c r="Y449" s="97">
        <f t="shared" ca="1" si="123"/>
        <v>7015.3177864772288</v>
      </c>
      <c r="Z449" s="97">
        <f t="shared" ca="1" si="124"/>
        <v>8456.7878021942688</v>
      </c>
      <c r="AA449" s="97">
        <f ca="1">Assumptions!D40*Y449+(1-Assumptions!D40)*Z449</f>
        <v>7663.9792935498972</v>
      </c>
      <c r="AB449" s="97">
        <f t="shared" ca="1" si="125"/>
        <v>4912.3524074393581</v>
      </c>
      <c r="AC449" s="97">
        <f t="shared" ca="1" si="126"/>
        <v>5898.9403219619107</v>
      </c>
      <c r="AD449" s="97">
        <f ca="1">AC449+Assumptions!D47-Assumptions!D48-Assumptions!D49</f>
        <v>7039.4403219619107</v>
      </c>
      <c r="AE449" s="73">
        <f ca="1">AD449/Assumptions!D46</f>
        <v>151.38581337552498</v>
      </c>
      <c r="AF449" s="77">
        <f ca="1">AE449/Assumptions!D45-1</f>
        <v>0.50184338666195427</v>
      </c>
    </row>
    <row r="450" spans="2:32" x14ac:dyDescent="0.2">
      <c r="B450" s="130">
        <v>439</v>
      </c>
      <c r="C450" s="77">
        <f ca="1">MAX(Assumptions!F70,MIN(Assumptions!G70,NORMINV(RAND(),Assumptions!D70,Assumptions!E70)))</f>
        <v>0.20462077576443838</v>
      </c>
      <c r="D450" s="77">
        <f ca="1">MAX(Assumptions!F71,MIN(Assumptions!G71,NORMINV(RAND(),Assumptions!D71,Assumptions!E71)))</f>
        <v>0.28916166498381701</v>
      </c>
      <c r="E450" s="77">
        <f ca="1">MAX(Assumptions!F72,MIN(Assumptions!G72,NORMINV(RAND(),Assumptions!D72,Assumptions!E72)))</f>
        <v>8.6935020085015913E-2</v>
      </c>
      <c r="F450" s="77">
        <f ca="1">MAX(Assumptions!F73,MIN(Assumptions!G73,NORMINV(RAND(),Assumptions!D73,Assumptions!E73)))</f>
        <v>4.0846112114249503E-2</v>
      </c>
      <c r="G450" s="101">
        <f ca="1">MAX(Assumptions!F74,MIN(Assumptions!G74,NORMINV(RAND(),Assumptions!D74,Assumptions!E74)))</f>
        <v>14.652117484854756</v>
      </c>
      <c r="H450" s="77">
        <f ca="1">MAX(Assumptions!F75,MIN(Assumptions!G75,NORMINV(RAND(),Assumptions!D75,Assumptions!E75)))</f>
        <v>0.59355110567681135</v>
      </c>
      <c r="I450" s="97">
        <f ca="1">'Historical Financials'!F7*(1+C450)</f>
        <v>1249.9145169331809</v>
      </c>
      <c r="J450" s="97">
        <f t="shared" ca="1" si="109"/>
        <v>1505.6729950272816</v>
      </c>
      <c r="K450" s="97">
        <f t="shared" ca="1" si="110"/>
        <v>1813.7649713173291</v>
      </c>
      <c r="L450" s="97">
        <f t="shared" ca="1" si="111"/>
        <v>2184.8989668026452</v>
      </c>
      <c r="M450" s="97">
        <f t="shared" ca="1" si="112"/>
        <v>2631.9746883567223</v>
      </c>
      <c r="N450" s="54">
        <f>Assumptions!E59</f>
        <v>0.25</v>
      </c>
      <c r="O450" s="77">
        <f t="shared" ca="1" si="113"/>
        <v>0.25979041624595423</v>
      </c>
      <c r="P450" s="77">
        <f t="shared" ca="1" si="114"/>
        <v>0.26958083249190851</v>
      </c>
      <c r="Q450" s="77">
        <f t="shared" ca="1" si="115"/>
        <v>0.27937124873786279</v>
      </c>
      <c r="R450" s="77">
        <f t="shared" ca="1" si="116"/>
        <v>0.28916166498381701</v>
      </c>
      <c r="S450" s="97">
        <f t="shared" ca="1" si="117"/>
        <v>185.47203588179678</v>
      </c>
      <c r="T450" s="97">
        <f t="shared" ca="1" si="118"/>
        <v>232.17310273995238</v>
      </c>
      <c r="U450" s="97">
        <f t="shared" ca="1" si="119"/>
        <v>290.2205352276585</v>
      </c>
      <c r="V450" s="97">
        <f t="shared" ca="1" si="120"/>
        <v>362.30237974083968</v>
      </c>
      <c r="W450" s="97">
        <f t="shared" ca="1" si="121"/>
        <v>451.73167446065696</v>
      </c>
      <c r="X450" s="97">
        <f t="shared" ca="1" si="122"/>
        <v>1150.4902593692614</v>
      </c>
      <c r="Y450" s="97">
        <f t="shared" ca="1" si="123"/>
        <v>10201.655404364661</v>
      </c>
      <c r="Z450" s="97">
        <f t="shared" ca="1" si="124"/>
        <v>11151.231128245357</v>
      </c>
      <c r="AA450" s="97">
        <f ca="1">Assumptions!D40*Y450+(1-Assumptions!D40)*Z450</f>
        <v>10628.964480110975</v>
      </c>
      <c r="AB450" s="97">
        <f t="shared" ca="1" si="125"/>
        <v>7006.0470235346438</v>
      </c>
      <c r="AC450" s="97">
        <f t="shared" ca="1" si="126"/>
        <v>8156.5372829039052</v>
      </c>
      <c r="AD450" s="97">
        <f ca="1">AC450+Assumptions!D47-Assumptions!D48-Assumptions!D49</f>
        <v>9297.0372829039043</v>
      </c>
      <c r="AE450" s="73">
        <f ca="1">AD450/Assumptions!D46</f>
        <v>199.93628565384739</v>
      </c>
      <c r="AF450" s="77">
        <f ca="1">AE450/Assumptions!D45-1</f>
        <v>0.98349489735959716</v>
      </c>
    </row>
    <row r="451" spans="2:32" x14ac:dyDescent="0.2">
      <c r="B451" s="130">
        <v>440</v>
      </c>
      <c r="C451" s="77">
        <f ca="1">MAX(Assumptions!F70,MIN(Assumptions!G70,NORMINV(RAND(),Assumptions!D70,Assumptions!E70)))</f>
        <v>0.10106047064256868</v>
      </c>
      <c r="D451" s="77">
        <f ca="1">MAX(Assumptions!F71,MIN(Assumptions!G71,NORMINV(RAND(),Assumptions!D71,Assumptions!E71)))</f>
        <v>0.23957861076048503</v>
      </c>
      <c r="E451" s="77">
        <f ca="1">MAX(Assumptions!F72,MIN(Assumptions!G72,NORMINV(RAND(),Assumptions!D72,Assumptions!E72)))</f>
        <v>9.7515030840541028E-2</v>
      </c>
      <c r="F451" s="77">
        <f ca="1">MAX(Assumptions!F73,MIN(Assumptions!G73,NORMINV(RAND(),Assumptions!D73,Assumptions!E73)))</f>
        <v>3.4194414067212721E-2</v>
      </c>
      <c r="G451" s="101">
        <f ca="1">MAX(Assumptions!F74,MIN(Assumptions!G74,NORMINV(RAND(),Assumptions!D74,Assumptions!E74)))</f>
        <v>15.156422746176986</v>
      </c>
      <c r="H451" s="77">
        <f ca="1">MAX(Assumptions!F75,MIN(Assumptions!G75,NORMINV(RAND(),Assumptions!D75,Assumptions!E75)))</f>
        <v>0.57011177804334623</v>
      </c>
      <c r="I451" s="97">
        <f ca="1">'Historical Financials'!F7*(1+C451)</f>
        <v>1142.4603443387291</v>
      </c>
      <c r="J451" s="97">
        <f t="shared" ca="1" si="109"/>
        <v>1257.9179244280722</v>
      </c>
      <c r="K451" s="97">
        <f t="shared" ca="1" si="110"/>
        <v>1385.0437019004962</v>
      </c>
      <c r="L451" s="97">
        <f t="shared" ca="1" si="111"/>
        <v>1525.0168702750859</v>
      </c>
      <c r="M451" s="97">
        <f t="shared" ca="1" si="112"/>
        <v>1679.1357929229432</v>
      </c>
      <c r="N451" s="54">
        <f>Assumptions!E59</f>
        <v>0.25</v>
      </c>
      <c r="O451" s="77">
        <f t="shared" ca="1" si="113"/>
        <v>0.24739465269012126</v>
      </c>
      <c r="P451" s="77">
        <f t="shared" ca="1" si="114"/>
        <v>0.24478930538024252</v>
      </c>
      <c r="Q451" s="77">
        <f t="shared" ca="1" si="115"/>
        <v>0.24218395807036378</v>
      </c>
      <c r="R451" s="77">
        <f t="shared" ca="1" si="116"/>
        <v>0.23957861076048503</v>
      </c>
      <c r="S451" s="97">
        <f t="shared" ca="1" si="117"/>
        <v>162.8325245637416</v>
      </c>
      <c r="T451" s="97">
        <f t="shared" ca="1" si="118"/>
        <v>177.42002134456698</v>
      </c>
      <c r="U451" s="97">
        <f t="shared" ca="1" si="119"/>
        <v>193.29291251656934</v>
      </c>
      <c r="V451" s="97">
        <f t="shared" ca="1" si="120"/>
        <v>210.56201790872149</v>
      </c>
      <c r="W451" s="97">
        <f t="shared" ca="1" si="121"/>
        <v>229.34742834407422</v>
      </c>
      <c r="X451" s="97">
        <f t="shared" ca="1" si="122"/>
        <v>731.01990893332845</v>
      </c>
      <c r="Y451" s="97">
        <f t="shared" ca="1" si="123"/>
        <v>3745.8546893692001</v>
      </c>
      <c r="Z451" s="97">
        <f t="shared" ca="1" si="124"/>
        <v>6097.2018358600408</v>
      </c>
      <c r="AA451" s="97">
        <f ca="1">Assumptions!D40*Y451+(1-Assumptions!D40)*Z451</f>
        <v>4803.9609052900787</v>
      </c>
      <c r="AB451" s="97">
        <f t="shared" ca="1" si="125"/>
        <v>3016.803898530281</v>
      </c>
      <c r="AC451" s="97">
        <f t="shared" ca="1" si="126"/>
        <v>3747.8238074636092</v>
      </c>
      <c r="AD451" s="97">
        <f ca="1">AC451+Assumptions!D47-Assumptions!D48-Assumptions!D49</f>
        <v>4888.3238074636092</v>
      </c>
      <c r="AE451" s="73">
        <f ca="1">AD451/Assumptions!D46</f>
        <v>105.12524317126041</v>
      </c>
      <c r="AF451" s="77">
        <f ca="1">AE451/Assumptions!D45-1</f>
        <v>4.2909158445043838E-2</v>
      </c>
    </row>
    <row r="452" spans="2:32" x14ac:dyDescent="0.2">
      <c r="B452" s="130">
        <v>441</v>
      </c>
      <c r="C452" s="77">
        <f ca="1">MAX(Assumptions!F70,MIN(Assumptions!G70,NORMINV(RAND(),Assumptions!D70,Assumptions!E70)))</f>
        <v>0.13798318995997713</v>
      </c>
      <c r="D452" s="77">
        <f ca="1">MAX(Assumptions!F71,MIN(Assumptions!G71,NORMINV(RAND(),Assumptions!D71,Assumptions!E71)))</f>
        <v>0.29450456521627594</v>
      </c>
      <c r="E452" s="77">
        <f ca="1">MAX(Assumptions!F72,MIN(Assumptions!G72,NORMINV(RAND(),Assumptions!D72,Assumptions!E72)))</f>
        <v>0.10027696305481976</v>
      </c>
      <c r="F452" s="77">
        <f ca="1">MAX(Assumptions!F73,MIN(Assumptions!G73,NORMINV(RAND(),Assumptions!D73,Assumptions!E73)))</f>
        <v>4.5293231883234503E-2</v>
      </c>
      <c r="G452" s="101">
        <f ca="1">MAX(Assumptions!F74,MIN(Assumptions!G74,NORMINV(RAND(),Assumptions!D74,Assumptions!E74)))</f>
        <v>11.787534421638458</v>
      </c>
      <c r="H452" s="77">
        <f ca="1">MAX(Assumptions!F75,MIN(Assumptions!G75,NORMINV(RAND(),Assumptions!D75,Assumptions!E75)))</f>
        <v>0.61239325414017654</v>
      </c>
      <c r="I452" s="97">
        <f ca="1">'Historical Financials'!F7*(1+C452)</f>
        <v>1180.7713579024721</v>
      </c>
      <c r="J452" s="97">
        <f t="shared" ca="1" si="109"/>
        <v>1343.6979564792289</v>
      </c>
      <c r="K452" s="97">
        <f t="shared" ca="1" si="110"/>
        <v>1529.1056868569353</v>
      </c>
      <c r="L452" s="97">
        <f t="shared" ca="1" si="111"/>
        <v>1740.0965673153971</v>
      </c>
      <c r="M452" s="97">
        <f t="shared" ca="1" si="112"/>
        <v>1980.2006425119816</v>
      </c>
      <c r="N452" s="54">
        <f>Assumptions!E59</f>
        <v>0.25</v>
      </c>
      <c r="O452" s="77">
        <f t="shared" ca="1" si="113"/>
        <v>0.26112614130406897</v>
      </c>
      <c r="P452" s="77">
        <f t="shared" ca="1" si="114"/>
        <v>0.27225228260813794</v>
      </c>
      <c r="Q452" s="77">
        <f t="shared" ca="1" si="115"/>
        <v>0.28337842391220697</v>
      </c>
      <c r="R452" s="77">
        <f t="shared" ca="1" si="116"/>
        <v>0.29450456521627594</v>
      </c>
      <c r="S452" s="97">
        <f t="shared" ca="1" si="117"/>
        <v>180.77410356535248</v>
      </c>
      <c r="T452" s="97">
        <f t="shared" ca="1" si="118"/>
        <v>214.87327633528622</v>
      </c>
      <c r="U452" s="97">
        <f t="shared" ca="1" si="119"/>
        <v>254.94085100771923</v>
      </c>
      <c r="V452" s="97">
        <f t="shared" ca="1" si="120"/>
        <v>301.97467939926008</v>
      </c>
      <c r="W452" s="97">
        <f t="shared" ca="1" si="121"/>
        <v>357.13435232335007</v>
      </c>
      <c r="X452" s="97">
        <f t="shared" ca="1" si="122"/>
        <v>960.70533316436672</v>
      </c>
      <c r="Y452" s="97">
        <f t="shared" ca="1" si="123"/>
        <v>6789.4650545200038</v>
      </c>
      <c r="Z452" s="97">
        <f t="shared" ca="1" si="124"/>
        <v>6874.2322726459033</v>
      </c>
      <c r="AA452" s="97">
        <f ca="1">Assumptions!D40*Y452+(1-Assumptions!D40)*Z452</f>
        <v>6827.6103026766577</v>
      </c>
      <c r="AB452" s="97">
        <f t="shared" ca="1" si="125"/>
        <v>4234.0757623203963</v>
      </c>
      <c r="AC452" s="97">
        <f t="shared" ca="1" si="126"/>
        <v>5194.7810954847628</v>
      </c>
      <c r="AD452" s="97">
        <f ca="1">AC452+Assumptions!D47-Assumptions!D48-Assumptions!D49</f>
        <v>6335.2810954847628</v>
      </c>
      <c r="AE452" s="73">
        <f ca="1">AD452/Assumptions!D46</f>
        <v>136.2426042039734</v>
      </c>
      <c r="AF452" s="77">
        <f ca="1">AE452/Assumptions!D45-1</f>
        <v>0.35161313694418062</v>
      </c>
    </row>
    <row r="453" spans="2:32" x14ac:dyDescent="0.2">
      <c r="B453" s="130">
        <v>442</v>
      </c>
      <c r="C453" s="77">
        <f ca="1">MAX(Assumptions!F70,MIN(Assumptions!G70,NORMINV(RAND(),Assumptions!D70,Assumptions!E70)))</f>
        <v>0.17442178023021851</v>
      </c>
      <c r="D453" s="77">
        <f ca="1">MAX(Assumptions!F71,MIN(Assumptions!G71,NORMINV(RAND(),Assumptions!D71,Assumptions!E71)))</f>
        <v>0.31688495201762246</v>
      </c>
      <c r="E453" s="77">
        <f ca="1">MAX(Assumptions!F72,MIN(Assumptions!G72,NORMINV(RAND(),Assumptions!D72,Assumptions!E72)))</f>
        <v>7.6514822962743825E-2</v>
      </c>
      <c r="F453" s="77">
        <f ca="1">MAX(Assumptions!F73,MIN(Assumptions!G73,NORMINV(RAND(),Assumptions!D73,Assumptions!E73)))</f>
        <v>4.1222272898237843E-2</v>
      </c>
      <c r="G453" s="101">
        <f ca="1">MAX(Assumptions!F74,MIN(Assumptions!G74,NORMINV(RAND(),Assumptions!D74,Assumptions!E74)))</f>
        <v>12.879014671112541</v>
      </c>
      <c r="H453" s="77">
        <f ca="1">MAX(Assumptions!F75,MIN(Assumptions!G75,NORMINV(RAND(),Assumptions!D75,Assumptions!E75)))</f>
        <v>0.56585889037873582</v>
      </c>
      <c r="I453" s="97">
        <f ca="1">'Historical Financials'!F7*(1+C453)</f>
        <v>1218.5800391668747</v>
      </c>
      <c r="J453" s="97">
        <f t="shared" ca="1" si="109"/>
        <v>1431.1269389513704</v>
      </c>
      <c r="K453" s="97">
        <f t="shared" ca="1" si="110"/>
        <v>1680.7466473786919</v>
      </c>
      <c r="L453" s="97">
        <f t="shared" ca="1" si="111"/>
        <v>1973.9054697304548</v>
      </c>
      <c r="M453" s="97">
        <f t="shared" ca="1" si="112"/>
        <v>2318.1975757670066</v>
      </c>
      <c r="N453" s="54">
        <f>Assumptions!E59</f>
        <v>0.25</v>
      </c>
      <c r="O453" s="77">
        <f t="shared" ca="1" si="113"/>
        <v>0.26672123800440561</v>
      </c>
      <c r="P453" s="77">
        <f t="shared" ca="1" si="114"/>
        <v>0.28344247600881123</v>
      </c>
      <c r="Q453" s="77">
        <f t="shared" ca="1" si="115"/>
        <v>0.30016371401321684</v>
      </c>
      <c r="R453" s="77">
        <f t="shared" ca="1" si="116"/>
        <v>0.31688495201762246</v>
      </c>
      <c r="S453" s="97">
        <f t="shared" ca="1" si="117"/>
        <v>172.38608720016103</v>
      </c>
      <c r="T453" s="97">
        <f t="shared" ca="1" si="118"/>
        <v>215.99509984804666</v>
      </c>
      <c r="U453" s="97">
        <f t="shared" ca="1" si="119"/>
        <v>269.57234114572185</v>
      </c>
      <c r="V453" s="97">
        <f t="shared" ca="1" si="120"/>
        <v>335.26844833200562</v>
      </c>
      <c r="W453" s="97">
        <f t="shared" ca="1" si="121"/>
        <v>415.68103160161337</v>
      </c>
      <c r="X453" s="97">
        <f t="shared" ca="1" si="122"/>
        <v>1099.749681196221</v>
      </c>
      <c r="Y453" s="97">
        <f t="shared" ca="1" si="123"/>
        <v>12263.674564003897</v>
      </c>
      <c r="Z453" s="97">
        <f t="shared" ca="1" si="124"/>
        <v>9460.9490025281284</v>
      </c>
      <c r="AA453" s="97">
        <f ca="1">Assumptions!D40*Y453+(1-Assumptions!D40)*Z453</f>
        <v>11002.448061339801</v>
      </c>
      <c r="AB453" s="97">
        <f t="shared" ca="1" si="125"/>
        <v>7610.0805949810128</v>
      </c>
      <c r="AC453" s="97">
        <f t="shared" ca="1" si="126"/>
        <v>8709.8302761772338</v>
      </c>
      <c r="AD453" s="97">
        <f ca="1">AC453+Assumptions!D47-Assumptions!D48-Assumptions!D49</f>
        <v>9850.3302761772338</v>
      </c>
      <c r="AE453" s="73">
        <f ca="1">AD453/Assumptions!D46</f>
        <v>211.8350597027362</v>
      </c>
      <c r="AF453" s="77">
        <f ca="1">AE453/Assumptions!D45-1</f>
        <v>1.1015382907017481</v>
      </c>
    </row>
    <row r="454" spans="2:32" x14ac:dyDescent="0.2">
      <c r="B454" s="130">
        <v>443</v>
      </c>
      <c r="C454" s="77">
        <f ca="1">MAX(Assumptions!F70,MIN(Assumptions!G70,NORMINV(RAND(),Assumptions!D70,Assumptions!E70)))</f>
        <v>9.6680234314327623E-2</v>
      </c>
      <c r="D454" s="77">
        <f ca="1">MAX(Assumptions!F71,MIN(Assumptions!G71,NORMINV(RAND(),Assumptions!D71,Assumptions!E71)))</f>
        <v>0.3207689289827822</v>
      </c>
      <c r="E454" s="77">
        <f ca="1">MAX(Assumptions!F72,MIN(Assumptions!G72,NORMINV(RAND(),Assumptions!D72,Assumptions!E72)))</f>
        <v>7.4207638718588709E-2</v>
      </c>
      <c r="F454" s="77">
        <f ca="1">MAX(Assumptions!F73,MIN(Assumptions!G73,NORMINV(RAND(),Assumptions!D73,Assumptions!E73)))</f>
        <v>2.2617075432561036E-2</v>
      </c>
      <c r="G454" s="101">
        <f ca="1">MAX(Assumptions!F74,MIN(Assumptions!G74,NORMINV(RAND(),Assumptions!D74,Assumptions!E74)))</f>
        <v>9.2626687474310501</v>
      </c>
      <c r="H454" s="77">
        <f ca="1">MAX(Assumptions!F75,MIN(Assumptions!G75,NORMINV(RAND(),Assumptions!D75,Assumptions!E75)))</f>
        <v>0.5774414588145117</v>
      </c>
      <c r="I454" s="97">
        <f ca="1">'Historical Financials'!F7*(1+C454)</f>
        <v>1137.9154111245462</v>
      </c>
      <c r="J454" s="97">
        <f t="shared" ca="1" si="109"/>
        <v>1247.9293397019517</v>
      </c>
      <c r="K454" s="97">
        <f t="shared" ca="1" si="110"/>
        <v>1368.5794406720604</v>
      </c>
      <c r="L454" s="97">
        <f t="shared" ca="1" si="111"/>
        <v>1500.8940216740066</v>
      </c>
      <c r="M454" s="97">
        <f t="shared" ca="1" si="112"/>
        <v>1646.000807370423</v>
      </c>
      <c r="N454" s="54">
        <f>Assumptions!E59</f>
        <v>0.25</v>
      </c>
      <c r="O454" s="77">
        <f t="shared" ca="1" si="113"/>
        <v>0.26769223224569555</v>
      </c>
      <c r="P454" s="77">
        <f t="shared" ca="1" si="114"/>
        <v>0.2853844644913911</v>
      </c>
      <c r="Q454" s="77">
        <f t="shared" ca="1" si="115"/>
        <v>0.30307669673708665</v>
      </c>
      <c r="R454" s="77">
        <f t="shared" ca="1" si="116"/>
        <v>0.3207689289827822</v>
      </c>
      <c r="S454" s="97">
        <f t="shared" ca="1" si="117"/>
        <v>164.26988375181818</v>
      </c>
      <c r="T454" s="97">
        <f t="shared" ca="1" si="118"/>
        <v>192.90066576224203</v>
      </c>
      <c r="U454" s="97">
        <f t="shared" ca="1" si="119"/>
        <v>225.53206747374495</v>
      </c>
      <c r="V454" s="97">
        <f t="shared" ca="1" si="120"/>
        <v>262.67003672857481</v>
      </c>
      <c r="W454" s="97">
        <f t="shared" ca="1" si="121"/>
        <v>304.88095761764185</v>
      </c>
      <c r="X454" s="97">
        <f t="shared" ca="1" si="122"/>
        <v>912.45822972888493</v>
      </c>
      <c r="Y454" s="97">
        <f t="shared" ca="1" si="123"/>
        <v>6043.2849221956494</v>
      </c>
      <c r="Z454" s="97">
        <f t="shared" ca="1" si="124"/>
        <v>4890.5586440043317</v>
      </c>
      <c r="AA454" s="97">
        <f ca="1">Assumptions!D40*Y454+(1-Assumptions!D40)*Z454</f>
        <v>5524.5580970095561</v>
      </c>
      <c r="AB454" s="97">
        <f t="shared" ca="1" si="125"/>
        <v>3862.392128974026</v>
      </c>
      <c r="AC454" s="97">
        <f t="shared" ca="1" si="126"/>
        <v>4774.8503587029109</v>
      </c>
      <c r="AD454" s="97">
        <f ca="1">AC454+Assumptions!D47-Assumptions!D48-Assumptions!D49</f>
        <v>5915.3503587029109</v>
      </c>
      <c r="AE454" s="73">
        <f ca="1">AD454/Assumptions!D46</f>
        <v>127.21183567103034</v>
      </c>
      <c r="AF454" s="77">
        <f ca="1">AE454/Assumptions!D45-1</f>
        <v>0.26202217927609461</v>
      </c>
    </row>
    <row r="455" spans="2:32" x14ac:dyDescent="0.2">
      <c r="B455" s="130">
        <v>444</v>
      </c>
      <c r="C455" s="77">
        <f ca="1">MAX(Assumptions!F70,MIN(Assumptions!G70,NORMINV(RAND(),Assumptions!D70,Assumptions!E70)))</f>
        <v>0.12680203168375645</v>
      </c>
      <c r="D455" s="77">
        <f ca="1">MAX(Assumptions!F71,MIN(Assumptions!G71,NORMINV(RAND(),Assumptions!D71,Assumptions!E71)))</f>
        <v>0.28959915568622091</v>
      </c>
      <c r="E455" s="77">
        <f ca="1">MAX(Assumptions!F72,MIN(Assumptions!G72,NORMINV(RAND(),Assumptions!D72,Assumptions!E72)))</f>
        <v>8.2790183529453235E-2</v>
      </c>
      <c r="F455" s="77">
        <f ca="1">MAX(Assumptions!F73,MIN(Assumptions!G73,NORMINV(RAND(),Assumptions!D73,Assumptions!E73)))</f>
        <v>4.2511846454511941E-2</v>
      </c>
      <c r="G455" s="101">
        <f ca="1">MAX(Assumptions!F74,MIN(Assumptions!G74,NORMINV(RAND(),Assumptions!D74,Assumptions!E74)))</f>
        <v>11.969480022144872</v>
      </c>
      <c r="H455" s="77">
        <f ca="1">MAX(Assumptions!F75,MIN(Assumptions!G75,NORMINV(RAND(),Assumptions!D75,Assumptions!E75)))</f>
        <v>0.56005942461356828</v>
      </c>
      <c r="I455" s="97">
        <f ca="1">'Historical Financials'!F7*(1+C455)</f>
        <v>1169.1697880750655</v>
      </c>
      <c r="J455" s="97">
        <f t="shared" ca="1" si="109"/>
        <v>1317.4228925862508</v>
      </c>
      <c r="K455" s="97">
        <f t="shared" ca="1" si="110"/>
        <v>1484.4747919528786</v>
      </c>
      <c r="L455" s="97">
        <f t="shared" ca="1" si="111"/>
        <v>1672.709211555825</v>
      </c>
      <c r="M455" s="97">
        <f t="shared" ca="1" si="112"/>
        <v>1884.8121379972379</v>
      </c>
      <c r="N455" s="54">
        <f>Assumptions!E59</f>
        <v>0.25</v>
      </c>
      <c r="O455" s="77">
        <f t="shared" ca="1" si="113"/>
        <v>0.25989978892155524</v>
      </c>
      <c r="P455" s="77">
        <f t="shared" ca="1" si="114"/>
        <v>0.26979957784311048</v>
      </c>
      <c r="Q455" s="77">
        <f t="shared" ca="1" si="115"/>
        <v>0.27969936676466567</v>
      </c>
      <c r="R455" s="77">
        <f t="shared" ca="1" si="116"/>
        <v>0.28959915568622091</v>
      </c>
      <c r="S455" s="97">
        <f t="shared" ca="1" si="117"/>
        <v>163.70113969622219</v>
      </c>
      <c r="T455" s="97">
        <f t="shared" ca="1" si="118"/>
        <v>191.7631886187892</v>
      </c>
      <c r="U455" s="97">
        <f t="shared" ca="1" si="119"/>
        <v>224.30977661699524</v>
      </c>
      <c r="V455" s="97">
        <f t="shared" ca="1" si="120"/>
        <v>262.02699820661826</v>
      </c>
      <c r="W455" s="97">
        <f t="shared" ca="1" si="121"/>
        <v>305.70283845433431</v>
      </c>
      <c r="X455" s="97">
        <f t="shared" ca="1" si="122"/>
        <v>887.44520540489964</v>
      </c>
      <c r="Y455" s="97">
        <f t="shared" ca="1" si="123"/>
        <v>7912.4128185939499</v>
      </c>
      <c r="Z455" s="97">
        <f t="shared" ca="1" si="124"/>
        <v>6533.4210206655425</v>
      </c>
      <c r="AA455" s="97">
        <f ca="1">Assumptions!D40*Y455+(1-Assumptions!D40)*Z455</f>
        <v>7291.8665095261658</v>
      </c>
      <c r="AB455" s="97">
        <f t="shared" ca="1" si="125"/>
        <v>4899.1096559495072</v>
      </c>
      <c r="AC455" s="97">
        <f t="shared" ca="1" si="126"/>
        <v>5786.554861354407</v>
      </c>
      <c r="AD455" s="97">
        <f ca="1">AC455+Assumptions!D47-Assumptions!D48-Assumptions!D49</f>
        <v>6927.054861354407</v>
      </c>
      <c r="AE455" s="73">
        <f ca="1">AD455/Assumptions!D46</f>
        <v>148.96892174955713</v>
      </c>
      <c r="AF455" s="77">
        <f ca="1">AE455/Assumptions!D45-1</f>
        <v>0.47786628719798729</v>
      </c>
    </row>
    <row r="456" spans="2:32" x14ac:dyDescent="0.2">
      <c r="B456" s="130">
        <v>445</v>
      </c>
      <c r="C456" s="77">
        <f ca="1">MAX(Assumptions!F70,MIN(Assumptions!G70,NORMINV(RAND(),Assumptions!D70,Assumptions!E70)))</f>
        <v>0.14392160778238536</v>
      </c>
      <c r="D456" s="77">
        <f ca="1">MAX(Assumptions!F71,MIN(Assumptions!G71,NORMINV(RAND(),Assumptions!D71,Assumptions!E71)))</f>
        <v>0.3177717687104592</v>
      </c>
      <c r="E456" s="77">
        <f ca="1">MAX(Assumptions!F72,MIN(Assumptions!G72,NORMINV(RAND(),Assumptions!D72,Assumptions!E72)))</f>
        <v>8.8663169434339967E-2</v>
      </c>
      <c r="F456" s="77">
        <f ca="1">MAX(Assumptions!F73,MIN(Assumptions!G73,NORMINV(RAND(),Assumptions!D73,Assumptions!E73)))</f>
        <v>3.3181861690761261E-2</v>
      </c>
      <c r="G456" s="101">
        <f ca="1">MAX(Assumptions!F74,MIN(Assumptions!G74,NORMINV(RAND(),Assumptions!D74,Assumptions!E74)))</f>
        <v>12.660566822422805</v>
      </c>
      <c r="H456" s="77">
        <f ca="1">MAX(Assumptions!F75,MIN(Assumptions!G75,NORMINV(RAND(),Assumptions!D75,Assumptions!E75)))</f>
        <v>0.49754414268386055</v>
      </c>
      <c r="I456" s="97">
        <f ca="1">'Historical Financials'!F7*(1+C456)</f>
        <v>1186.9330602350028</v>
      </c>
      <c r="J456" s="97">
        <f t="shared" ca="1" si="109"/>
        <v>1357.7583745940913</v>
      </c>
      <c r="K456" s="97">
        <f t="shared" ca="1" si="110"/>
        <v>1553.1691428456711</v>
      </c>
      <c r="L456" s="97">
        <f t="shared" ca="1" si="111"/>
        <v>1776.7037430420094</v>
      </c>
      <c r="M456" s="97">
        <f t="shared" ca="1" si="112"/>
        <v>2032.4098022935973</v>
      </c>
      <c r="N456" s="54">
        <f>Assumptions!E59</f>
        <v>0.25</v>
      </c>
      <c r="O456" s="77">
        <f t="shared" ca="1" si="113"/>
        <v>0.26694294217761483</v>
      </c>
      <c r="P456" s="77">
        <f t="shared" ca="1" si="114"/>
        <v>0.2838858843552296</v>
      </c>
      <c r="Q456" s="77">
        <f t="shared" ca="1" si="115"/>
        <v>0.30082882653284437</v>
      </c>
      <c r="R456" s="77">
        <f t="shared" ca="1" si="116"/>
        <v>0.3177717687104592</v>
      </c>
      <c r="S456" s="97">
        <f t="shared" ca="1" si="117"/>
        <v>147.63789796943888</v>
      </c>
      <c r="T456" s="97">
        <f t="shared" ca="1" si="118"/>
        <v>180.33189685360395</v>
      </c>
      <c r="U456" s="97">
        <f t="shared" ca="1" si="119"/>
        <v>219.37855436139984</v>
      </c>
      <c r="V456" s="97">
        <f t="shared" ca="1" si="120"/>
        <v>265.92923534772149</v>
      </c>
      <c r="W456" s="97">
        <f t="shared" ca="1" si="121"/>
        <v>321.33513188503764</v>
      </c>
      <c r="X456" s="97">
        <f t="shared" ca="1" si="122"/>
        <v>857.24322095872401</v>
      </c>
      <c r="Y456" s="97">
        <f t="shared" ca="1" si="123"/>
        <v>5983.9546559003775</v>
      </c>
      <c r="Z456" s="97">
        <f t="shared" ca="1" si="124"/>
        <v>8176.7315914470564</v>
      </c>
      <c r="AA456" s="97">
        <f ca="1">Assumptions!D40*Y456+(1-Assumptions!D40)*Z456</f>
        <v>6970.7042768963829</v>
      </c>
      <c r="AB456" s="97">
        <f t="shared" ca="1" si="125"/>
        <v>4558.3640414777192</v>
      </c>
      <c r="AC456" s="97">
        <f t="shared" ca="1" si="126"/>
        <v>5415.6072624364433</v>
      </c>
      <c r="AD456" s="97">
        <f ca="1">AC456+Assumptions!D47-Assumptions!D48-Assumptions!D49</f>
        <v>6556.1072624364433</v>
      </c>
      <c r="AE456" s="73">
        <f ca="1">AD456/Assumptions!D46</f>
        <v>140.99155403089125</v>
      </c>
      <c r="AF456" s="77">
        <f ca="1">AE456/Assumptions!D45-1</f>
        <v>0.39872573443344494</v>
      </c>
    </row>
    <row r="457" spans="2:32" x14ac:dyDescent="0.2">
      <c r="B457" s="130">
        <v>446</v>
      </c>
      <c r="C457" s="77">
        <f ca="1">MAX(Assumptions!F70,MIN(Assumptions!G70,NORMINV(RAND(),Assumptions!D70,Assumptions!E70)))</f>
        <v>0.10920101303321873</v>
      </c>
      <c r="D457" s="77">
        <f ca="1">MAX(Assumptions!F71,MIN(Assumptions!G71,NORMINV(RAND(),Assumptions!D71,Assumptions!E71)))</f>
        <v>0.22871302284205447</v>
      </c>
      <c r="E457" s="77">
        <f ca="1">MAX(Assumptions!F72,MIN(Assumptions!G72,NORMINV(RAND(),Assumptions!D72,Assumptions!E72)))</f>
        <v>8.2707382122929649E-2</v>
      </c>
      <c r="F457" s="77">
        <f ca="1">MAX(Assumptions!F73,MIN(Assumptions!G73,NORMINV(RAND(),Assumptions!D73,Assumptions!E73)))</f>
        <v>2.9418918117343804E-2</v>
      </c>
      <c r="G457" s="101">
        <f ca="1">MAX(Assumptions!F74,MIN(Assumptions!G74,NORMINV(RAND(),Assumptions!D74,Assumptions!E74)))</f>
        <v>17.19089853348445</v>
      </c>
      <c r="H457" s="77">
        <f ca="1">MAX(Assumptions!F75,MIN(Assumptions!G75,NORMINV(RAND(),Assumptions!D75,Assumptions!E75)))</f>
        <v>0.60437478441647829</v>
      </c>
      <c r="I457" s="97">
        <f ca="1">'Historical Financials'!F7*(1+C457)</f>
        <v>1150.9069711232678</v>
      </c>
      <c r="J457" s="97">
        <f t="shared" ca="1" si="109"/>
        <v>1276.5871782769223</v>
      </c>
      <c r="K457" s="97">
        <f t="shared" ca="1" si="110"/>
        <v>1415.9917913699805</v>
      </c>
      <c r="L457" s="97">
        <f t="shared" ca="1" si="111"/>
        <v>1570.6195294343047</v>
      </c>
      <c r="M457" s="97">
        <f t="shared" ca="1" si="112"/>
        <v>1742.1327731382883</v>
      </c>
      <c r="N457" s="54">
        <f>Assumptions!E59</f>
        <v>0.25</v>
      </c>
      <c r="O457" s="77">
        <f t="shared" ca="1" si="113"/>
        <v>0.2446782557105136</v>
      </c>
      <c r="P457" s="77">
        <f t="shared" ca="1" si="114"/>
        <v>0.23935651142102723</v>
      </c>
      <c r="Q457" s="77">
        <f t="shared" ca="1" si="115"/>
        <v>0.23403476713154087</v>
      </c>
      <c r="R457" s="77">
        <f t="shared" ca="1" si="116"/>
        <v>0.22871302284205447</v>
      </c>
      <c r="S457" s="97">
        <f t="shared" ca="1" si="117"/>
        <v>173.89478813901175</v>
      </c>
      <c r="T457" s="97">
        <f t="shared" ca="1" si="118"/>
        <v>188.77835200542481</v>
      </c>
      <c r="U457" s="97">
        <f t="shared" ca="1" si="119"/>
        <v>204.83884515513387</v>
      </c>
      <c r="V457" s="97">
        <f t="shared" ca="1" si="120"/>
        <v>222.15582689417263</v>
      </c>
      <c r="W457" s="97">
        <f t="shared" ca="1" si="121"/>
        <v>240.81219772380368</v>
      </c>
      <c r="X457" s="97">
        <f t="shared" ca="1" si="122"/>
        <v>806.55839644295497</v>
      </c>
      <c r="Y457" s="97">
        <f t="shared" ca="1" si="123"/>
        <v>4651.9755574923811</v>
      </c>
      <c r="Z457" s="97">
        <f t="shared" ca="1" si="124"/>
        <v>6849.6869218199517</v>
      </c>
      <c r="AA457" s="97">
        <f ca="1">Assumptions!D40*Y457+(1-Assumptions!D40)*Z457</f>
        <v>5640.9456714397875</v>
      </c>
      <c r="AB457" s="97">
        <f t="shared" ca="1" si="125"/>
        <v>3791.3722540527669</v>
      </c>
      <c r="AC457" s="97">
        <f t="shared" ca="1" si="126"/>
        <v>4597.9306504957221</v>
      </c>
      <c r="AD457" s="97">
        <f ca="1">AC457+Assumptions!D47-Assumptions!D48-Assumptions!D49</f>
        <v>5738.4306504957221</v>
      </c>
      <c r="AE457" s="73">
        <f ca="1">AD457/Assumptions!D46</f>
        <v>123.40711076334887</v>
      </c>
      <c r="AF457" s="77">
        <f ca="1">AE457/Assumptions!D45-1</f>
        <v>0.22427689249354033</v>
      </c>
    </row>
    <row r="458" spans="2:32" x14ac:dyDescent="0.2">
      <c r="B458" s="130">
        <v>447</v>
      </c>
      <c r="C458" s="77">
        <f ca="1">MAX(Assumptions!F70,MIN(Assumptions!G70,NORMINV(RAND(),Assumptions!D70,Assumptions!E70)))</f>
        <v>9.3213064384285477E-2</v>
      </c>
      <c r="D458" s="77">
        <f ca="1">MAX(Assumptions!F71,MIN(Assumptions!G71,NORMINV(RAND(),Assumptions!D71,Assumptions!E71)))</f>
        <v>0.35742633350615416</v>
      </c>
      <c r="E458" s="77">
        <f ca="1">MAX(Assumptions!F72,MIN(Assumptions!G72,NORMINV(RAND(),Assumptions!D72,Assumptions!E72)))</f>
        <v>9.0201335911908237E-2</v>
      </c>
      <c r="F458" s="77">
        <f ca="1">MAX(Assumptions!F73,MIN(Assumptions!G73,NORMINV(RAND(),Assumptions!D73,Assumptions!E73)))</f>
        <v>0.05</v>
      </c>
      <c r="G458" s="101">
        <f ca="1">MAX(Assumptions!F74,MIN(Assumptions!G74,NORMINV(RAND(),Assumptions!D74,Assumptions!E74)))</f>
        <v>13.516951357964819</v>
      </c>
      <c r="H458" s="77">
        <f ca="1">MAX(Assumptions!F75,MIN(Assumptions!G75,NORMINV(RAND(),Assumptions!D75,Assumptions!E75)))</f>
        <v>0.5922222183646062</v>
      </c>
      <c r="I458" s="97">
        <f ca="1">'Historical Financials'!F7*(1+C458)</f>
        <v>1134.3178756051345</v>
      </c>
      <c r="J458" s="97">
        <f t="shared" ca="1" si="109"/>
        <v>1240.0511207761617</v>
      </c>
      <c r="K458" s="97">
        <f t="shared" ca="1" si="110"/>
        <v>1355.6400857368753</v>
      </c>
      <c r="L458" s="97">
        <f t="shared" ca="1" si="111"/>
        <v>1482.0034523305849</v>
      </c>
      <c r="M458" s="97">
        <f t="shared" ca="1" si="112"/>
        <v>1620.145535550409</v>
      </c>
      <c r="N458" s="54">
        <f>Assumptions!E59</f>
        <v>0.25</v>
      </c>
      <c r="O458" s="77">
        <f t="shared" ca="1" si="113"/>
        <v>0.27685658337653851</v>
      </c>
      <c r="P458" s="77">
        <f t="shared" ca="1" si="114"/>
        <v>0.30371316675307708</v>
      </c>
      <c r="Q458" s="77">
        <f t="shared" ca="1" si="115"/>
        <v>0.33056975012961565</v>
      </c>
      <c r="R458" s="77">
        <f t="shared" ca="1" si="116"/>
        <v>0.35742633350615416</v>
      </c>
      <c r="S458" s="97">
        <f t="shared" ca="1" si="117"/>
        <v>167.94206215537505</v>
      </c>
      <c r="T458" s="97">
        <f t="shared" ca="1" si="118"/>
        <v>203.31955056451616</v>
      </c>
      <c r="U458" s="97">
        <f t="shared" ca="1" si="119"/>
        <v>243.83313312397144</v>
      </c>
      <c r="V458" s="97">
        <f t="shared" ca="1" si="120"/>
        <v>290.13292847091435</v>
      </c>
      <c r="W458" s="97">
        <f t="shared" ca="1" si="121"/>
        <v>342.94562848853519</v>
      </c>
      <c r="X458" s="97">
        <f t="shared" ca="1" si="122"/>
        <v>941.3643280758356</v>
      </c>
      <c r="Y458" s="97">
        <f t="shared" ca="1" si="123"/>
        <v>8957.2374087771805</v>
      </c>
      <c r="Z458" s="97">
        <f t="shared" ca="1" si="124"/>
        <v>7827.432397769775</v>
      </c>
      <c r="AA458" s="97">
        <f ca="1">Assumptions!D40*Y458+(1-Assumptions!D40)*Z458</f>
        <v>8448.8251538238474</v>
      </c>
      <c r="AB458" s="97">
        <f t="shared" ca="1" si="125"/>
        <v>5486.0880454570688</v>
      </c>
      <c r="AC458" s="97">
        <f t="shared" ca="1" si="126"/>
        <v>6427.4523735329039</v>
      </c>
      <c r="AD458" s="97">
        <f ca="1">AC458+Assumptions!D47-Assumptions!D48-Assumptions!D49</f>
        <v>7567.9523735329039</v>
      </c>
      <c r="AE458" s="73">
        <f ca="1">AD458/Assumptions!D46</f>
        <v>162.75166394694418</v>
      </c>
      <c r="AF458" s="77">
        <f ca="1">AE458/Assumptions!D45-1</f>
        <v>0.61459984074349383</v>
      </c>
    </row>
    <row r="459" spans="2:32" x14ac:dyDescent="0.2">
      <c r="B459" s="130">
        <v>448</v>
      </c>
      <c r="C459" s="77">
        <f ca="1">MAX(Assumptions!F70,MIN(Assumptions!G70,NORMINV(RAND(),Assumptions!D70,Assumptions!E70)))</f>
        <v>0.15931928460367306</v>
      </c>
      <c r="D459" s="77">
        <f ca="1">MAX(Assumptions!F71,MIN(Assumptions!G71,NORMINV(RAND(),Assumptions!D71,Assumptions!E71)))</f>
        <v>0.25168920203957446</v>
      </c>
      <c r="E459" s="77">
        <f ca="1">MAX(Assumptions!F72,MIN(Assumptions!G72,NORMINV(RAND(),Assumptions!D72,Assumptions!E72)))</f>
        <v>8.7682805080535248E-2</v>
      </c>
      <c r="F459" s="77">
        <f ca="1">MAX(Assumptions!F73,MIN(Assumptions!G73,NORMINV(RAND(),Assumptions!D73,Assumptions!E73)))</f>
        <v>2.8458925491469826E-2</v>
      </c>
      <c r="G459" s="101">
        <f ca="1">MAX(Assumptions!F74,MIN(Assumptions!G74,NORMINV(RAND(),Assumptions!D74,Assumptions!E74)))</f>
        <v>15.50298083915256</v>
      </c>
      <c r="H459" s="77">
        <f ca="1">MAX(Assumptions!F75,MIN(Assumptions!G75,NORMINV(RAND(),Assumptions!D75,Assumptions!E75)))</f>
        <v>0.59840072768928487</v>
      </c>
      <c r="I459" s="97">
        <f ca="1">'Historical Financials'!F7*(1+C459)</f>
        <v>1202.9096897047712</v>
      </c>
      <c r="J459" s="97">
        <f t="shared" ca="1" si="109"/>
        <v>1394.5564009113616</v>
      </c>
      <c r="K459" s="97">
        <f t="shared" ca="1" si="110"/>
        <v>1616.7361290440329</v>
      </c>
      <c r="L459" s="97">
        <f t="shared" ca="1" si="111"/>
        <v>1874.3133725162397</v>
      </c>
      <c r="M459" s="97">
        <f t="shared" ca="1" si="112"/>
        <v>2172.9276381486247</v>
      </c>
      <c r="N459" s="54">
        <f>Assumptions!E59</f>
        <v>0.25</v>
      </c>
      <c r="O459" s="77">
        <f t="shared" ca="1" si="113"/>
        <v>0.25042230050989361</v>
      </c>
      <c r="P459" s="77">
        <f t="shared" ca="1" si="114"/>
        <v>0.25084460101978723</v>
      </c>
      <c r="Q459" s="77">
        <f t="shared" ca="1" si="115"/>
        <v>0.25126690152968084</v>
      </c>
      <c r="R459" s="77">
        <f t="shared" ca="1" si="116"/>
        <v>0.25168920203957446</v>
      </c>
      <c r="S459" s="97">
        <f t="shared" ca="1" si="117"/>
        <v>179.95550841595673</v>
      </c>
      <c r="T459" s="97">
        <f t="shared" ca="1" si="118"/>
        <v>208.97830255833082</v>
      </c>
      <c r="U459" s="97">
        <f t="shared" ca="1" si="119"/>
        <v>242.68113341385137</v>
      </c>
      <c r="V459" s="97">
        <f t="shared" ca="1" si="120"/>
        <v>281.81856621029766</v>
      </c>
      <c r="W459" s="97">
        <f t="shared" ca="1" si="121"/>
        <v>327.26680809891548</v>
      </c>
      <c r="X459" s="97">
        <f t="shared" ca="1" si="122"/>
        <v>947.01666786428768</v>
      </c>
      <c r="Y459" s="97">
        <f t="shared" ca="1" si="123"/>
        <v>5683.1884729918456</v>
      </c>
      <c r="Z459" s="97">
        <f t="shared" ca="1" si="124"/>
        <v>8478.6177898542592</v>
      </c>
      <c r="AA459" s="97">
        <f ca="1">Assumptions!D40*Y459+(1-Assumptions!D40)*Z459</f>
        <v>6941.131665579931</v>
      </c>
      <c r="AB459" s="97">
        <f t="shared" ca="1" si="125"/>
        <v>4559.5183503787857</v>
      </c>
      <c r="AC459" s="97">
        <f t="shared" ca="1" si="126"/>
        <v>5506.5350182430739</v>
      </c>
      <c r="AD459" s="97">
        <f ca="1">AC459+Assumptions!D47-Assumptions!D48-Assumptions!D49</f>
        <v>6647.0350182430739</v>
      </c>
      <c r="AE459" s="73">
        <f ca="1">AD459/Assumptions!D46</f>
        <v>142.946989639636</v>
      </c>
      <c r="AF459" s="77">
        <f ca="1">AE459/Assumptions!D45-1</f>
        <v>0.41812489721861112</v>
      </c>
    </row>
    <row r="460" spans="2:32" x14ac:dyDescent="0.2">
      <c r="B460" s="130">
        <v>449</v>
      </c>
      <c r="C460" s="77">
        <f ca="1">MAX(Assumptions!F70,MIN(Assumptions!G70,NORMINV(RAND(),Assumptions!D70,Assumptions!E70)))</f>
        <v>0.16767289005625619</v>
      </c>
      <c r="D460" s="77">
        <f ca="1">MAX(Assumptions!F71,MIN(Assumptions!G71,NORMINV(RAND(),Assumptions!D71,Assumptions!E71)))</f>
        <v>0.22114926436933155</v>
      </c>
      <c r="E460" s="77">
        <f ca="1">MAX(Assumptions!F72,MIN(Assumptions!G72,NORMINV(RAND(),Assumptions!D72,Assumptions!E72)))</f>
        <v>8.4616545656386877E-2</v>
      </c>
      <c r="F460" s="77">
        <f ca="1">MAX(Assumptions!F73,MIN(Assumptions!G73,NORMINV(RAND(),Assumptions!D73,Assumptions!E73)))</f>
        <v>2.6846325302033819E-2</v>
      </c>
      <c r="G460" s="101">
        <f ca="1">MAX(Assumptions!F74,MIN(Assumptions!G74,NORMINV(RAND(),Assumptions!D74,Assumptions!E74)))</f>
        <v>12.799551598962417</v>
      </c>
      <c r="H460" s="77">
        <f ca="1">MAX(Assumptions!F75,MIN(Assumptions!G75,NORMINV(RAND(),Assumptions!D75,Assumptions!E75)))</f>
        <v>0.56534600282987357</v>
      </c>
      <c r="I460" s="97">
        <f ca="1">'Historical Financials'!F7*(1+C460)</f>
        <v>1211.5773907223713</v>
      </c>
      <c r="J460" s="97">
        <f t="shared" ref="J460:J523" ca="1" si="127">I460*(1+C460)</f>
        <v>1414.7260733516093</v>
      </c>
      <c r="K460" s="97">
        <f t="shared" ref="K460:K523" ca="1" si="128">J460*(1+C460)</f>
        <v>1651.9372827084128</v>
      </c>
      <c r="L460" s="97">
        <f t="shared" ref="L460:L523" ca="1" si="129">K460*(1+C460)</f>
        <v>1928.9223810918113</v>
      </c>
      <c r="M460" s="97">
        <f t="shared" ref="M460:M523" ca="1" si="130">L460*(1+C460)</f>
        <v>2252.3503714236708</v>
      </c>
      <c r="N460" s="54">
        <f>Assumptions!E59</f>
        <v>0.25</v>
      </c>
      <c r="O460" s="77">
        <f t="shared" ref="O460:O523" ca="1" si="131">N460+(D460-N460)/4</f>
        <v>0.24278731609233289</v>
      </c>
      <c r="P460" s="77">
        <f t="shared" ref="P460:P523" ca="1" si="132">N460+2*(D460-N460)/4</f>
        <v>0.23557463218466579</v>
      </c>
      <c r="Q460" s="77">
        <f t="shared" ref="Q460:Q523" ca="1" si="133">N460+3*(D460-N460)/4</f>
        <v>0.22836194827699866</v>
      </c>
      <c r="R460" s="77">
        <f t="shared" ref="R460:R523" ca="1" si="134">D460</f>
        <v>0.22114926436933155</v>
      </c>
      <c r="S460" s="97">
        <f t="shared" ref="S460:S523" ca="1" si="135">I460*N460*H460</f>
        <v>171.24010874098514</v>
      </c>
      <c r="T460" s="97">
        <f t="shared" ref="T460:T523" ca="1" si="136">J460*O460*H460</f>
        <v>194.18365789354522</v>
      </c>
      <c r="U460" s="97">
        <f t="shared" ref="U460:U523" ca="1" si="137">K460*P460*H460</f>
        <v>220.00695110229157</v>
      </c>
      <c r="V460" s="97">
        <f t="shared" ref="V460:V523" ca="1" si="138">L460*Q460*H460</f>
        <v>249.03065889920018</v>
      </c>
      <c r="W460" s="97">
        <f t="shared" ref="W460:W523" ca="1" si="139">M460*R460*H460</f>
        <v>281.60202563119435</v>
      </c>
      <c r="X460" s="97">
        <f t="shared" ref="X460:X523" ca="1" si="140">S460/(1+E460)^1+T460/(1+E460)^2+U460/(1+E460)^3+V460/(1+E460)^4+W460/(1+E460)^5</f>
        <v>862.93353813702413</v>
      </c>
      <c r="Y460" s="97">
        <f t="shared" ref="Y460:Y523" ca="1" si="141">W460*(1+F460)/(E460-F460)</f>
        <v>5005.381725105578</v>
      </c>
      <c r="Z460" s="97">
        <f t="shared" ref="Z460:Z523" ca="1" si="142">M460*R460*G460</f>
        <v>6375.5286840215886</v>
      </c>
      <c r="AA460" s="97">
        <f ca="1">Assumptions!D40*Y460+(1-Assumptions!D40)*Z460</f>
        <v>5621.9478566177822</v>
      </c>
      <c r="AB460" s="97">
        <f t="shared" ref="AB460:AB523" ca="1" si="143">AA460/(1+E460)^5</f>
        <v>3745.4645161534331</v>
      </c>
      <c r="AC460" s="97">
        <f t="shared" ref="AC460:AC523" ca="1" si="144">X460+AB460</f>
        <v>4608.3980542904574</v>
      </c>
      <c r="AD460" s="97">
        <f ca="1">AC460+Assumptions!D47-Assumptions!D48-Assumptions!D49</f>
        <v>5748.8980542904574</v>
      </c>
      <c r="AE460" s="73">
        <f ca="1">AD460/Assumptions!D46</f>
        <v>123.63221622130015</v>
      </c>
      <c r="AF460" s="77">
        <f ca="1">AE460/Assumptions!D45-1</f>
        <v>0.22651008156051744</v>
      </c>
    </row>
    <row r="461" spans="2:32" x14ac:dyDescent="0.2">
      <c r="B461" s="130">
        <v>450</v>
      </c>
      <c r="C461" s="77">
        <f ca="1">MAX(Assumptions!F70,MIN(Assumptions!G70,NORMINV(RAND(),Assumptions!D70,Assumptions!E70)))</f>
        <v>0.11084399309401481</v>
      </c>
      <c r="D461" s="77">
        <f ca="1">MAX(Assumptions!F71,MIN(Assumptions!G71,NORMINV(RAND(),Assumptions!D71,Assumptions!E71)))</f>
        <v>0.34413881187058282</v>
      </c>
      <c r="E461" s="77">
        <f ca="1">MAX(Assumptions!F72,MIN(Assumptions!G72,NORMINV(RAND(),Assumptions!D72,Assumptions!E72)))</f>
        <v>8.0173764527272054E-2</v>
      </c>
      <c r="F461" s="77">
        <f ca="1">MAX(Assumptions!F73,MIN(Assumptions!G73,NORMINV(RAND(),Assumptions!D73,Assumptions!E73)))</f>
        <v>3.7827220108102688E-2</v>
      </c>
      <c r="G461" s="101">
        <f ca="1">MAX(Assumptions!F74,MIN(Assumptions!G74,NORMINV(RAND(),Assumptions!D74,Assumptions!E74)))</f>
        <v>15.581194676171613</v>
      </c>
      <c r="H461" s="77">
        <f ca="1">MAX(Assumptions!F75,MIN(Assumptions!G75,NORMINV(RAND(),Assumptions!D75,Assumptions!E75)))</f>
        <v>0.66176270429757911</v>
      </c>
      <c r="I461" s="97">
        <f ca="1">'Historical Financials'!F7*(1+C461)</f>
        <v>1152.6117272343497</v>
      </c>
      <c r="J461" s="97">
        <f t="shared" ca="1" si="127"/>
        <v>1280.3718135679944</v>
      </c>
      <c r="K461" s="97">
        <f t="shared" ca="1" si="128"/>
        <v>1422.2933380288964</v>
      </c>
      <c r="L461" s="97">
        <f t="shared" ca="1" si="129"/>
        <v>1579.9460109670347</v>
      </c>
      <c r="M461" s="97">
        <f t="shared" ca="1" si="130"/>
        <v>1755.0735356955809</v>
      </c>
      <c r="N461" s="54">
        <f>Assumptions!E59</f>
        <v>0.25</v>
      </c>
      <c r="O461" s="77">
        <f t="shared" ca="1" si="131"/>
        <v>0.2735347029676457</v>
      </c>
      <c r="P461" s="77">
        <f t="shared" ca="1" si="132"/>
        <v>0.29706940593529141</v>
      </c>
      <c r="Q461" s="77">
        <f t="shared" ca="1" si="133"/>
        <v>0.32060410890293711</v>
      </c>
      <c r="R461" s="77">
        <f t="shared" ca="1" si="134"/>
        <v>0.34413881187058282</v>
      </c>
      <c r="S461" s="97">
        <f t="shared" ca="1" si="135"/>
        <v>190.68886340492671</v>
      </c>
      <c r="T461" s="97">
        <f t="shared" ca="1" si="136"/>
        <v>231.76658674362079</v>
      </c>
      <c r="U461" s="97">
        <f t="shared" ca="1" si="137"/>
        <v>279.6078699484998</v>
      </c>
      <c r="V461" s="97">
        <f t="shared" ca="1" si="138"/>
        <v>335.2074160234406</v>
      </c>
      <c r="W461" s="97">
        <f t="shared" ca="1" si="139"/>
        <v>399.69734193835546</v>
      </c>
      <c r="X461" s="97">
        <f t="shared" ca="1" si="140"/>
        <v>1115.0660841534359</v>
      </c>
      <c r="Y461" s="97">
        <f t="shared" ca="1" si="141"/>
        <v>9795.7646121581201</v>
      </c>
      <c r="Z461" s="97">
        <f t="shared" ca="1" si="142"/>
        <v>9410.8689653343936</v>
      </c>
      <c r="AA461" s="97">
        <f ca="1">Assumptions!D40*Y461+(1-Assumptions!D40)*Z461</f>
        <v>9622.5615710874445</v>
      </c>
      <c r="AB461" s="97">
        <f t="shared" ca="1" si="143"/>
        <v>6543.6878530024869</v>
      </c>
      <c r="AC461" s="97">
        <f t="shared" ca="1" si="144"/>
        <v>7658.7539371559233</v>
      </c>
      <c r="AD461" s="97">
        <f ca="1">AC461+Assumptions!D47-Assumptions!D48-Assumptions!D49</f>
        <v>8799.2539371559233</v>
      </c>
      <c r="AE461" s="73">
        <f ca="1">AD461/Assumptions!D46</f>
        <v>189.23126746571879</v>
      </c>
      <c r="AF461" s="77">
        <f ca="1">AE461/Assumptions!D45-1</f>
        <v>0.8772943200964165</v>
      </c>
    </row>
    <row r="462" spans="2:32" x14ac:dyDescent="0.2">
      <c r="B462" s="130">
        <v>451</v>
      </c>
      <c r="C462" s="77">
        <f ca="1">MAX(Assumptions!F70,MIN(Assumptions!G70,NORMINV(RAND(),Assumptions!D70,Assumptions!E70)))</f>
        <v>0.11197821358781307</v>
      </c>
      <c r="D462" s="77">
        <f ca="1">MAX(Assumptions!F71,MIN(Assumptions!G71,NORMINV(RAND(),Assumptions!D71,Assumptions!E71)))</f>
        <v>0.28378037414259633</v>
      </c>
      <c r="E462" s="77">
        <f ca="1">MAX(Assumptions!F72,MIN(Assumptions!G72,NORMINV(RAND(),Assumptions!D72,Assumptions!E72)))</f>
        <v>8.7509183183058351E-2</v>
      </c>
      <c r="F462" s="77">
        <f ca="1">MAX(Assumptions!F73,MIN(Assumptions!G73,NORMINV(RAND(),Assumptions!D73,Assumptions!E73)))</f>
        <v>2.6728254040129192E-2</v>
      </c>
      <c r="G462" s="101">
        <f ca="1">MAX(Assumptions!F74,MIN(Assumptions!G74,NORMINV(RAND(),Assumptions!D74,Assumptions!E74)))</f>
        <v>11.900764200853516</v>
      </c>
      <c r="H462" s="77">
        <f ca="1">MAX(Assumptions!F75,MIN(Assumptions!G75,NORMINV(RAND(),Assumptions!D75,Assumptions!E75)))</f>
        <v>0.57589958680185882</v>
      </c>
      <c r="I462" s="97">
        <f ca="1">'Historical Financials'!F7*(1+C462)</f>
        <v>1153.7885944187149</v>
      </c>
      <c r="J462" s="97">
        <f t="shared" ca="1" si="127"/>
        <v>1282.9877800797165</v>
      </c>
      <c r="K462" s="97">
        <f t="shared" ca="1" si="128"/>
        <v>1426.6544597480372</v>
      </c>
      <c r="L462" s="97">
        <f t="shared" ca="1" si="129"/>
        <v>1586.4086775577091</v>
      </c>
      <c r="M462" s="97">
        <f t="shared" ca="1" si="130"/>
        <v>1764.0518872908265</v>
      </c>
      <c r="N462" s="54">
        <f>Assumptions!E59</f>
        <v>0.25</v>
      </c>
      <c r="O462" s="77">
        <f t="shared" ca="1" si="131"/>
        <v>0.2584450935356491</v>
      </c>
      <c r="P462" s="77">
        <f t="shared" ca="1" si="132"/>
        <v>0.26689018707129819</v>
      </c>
      <c r="Q462" s="77">
        <f t="shared" ca="1" si="133"/>
        <v>0.27533528060694723</v>
      </c>
      <c r="R462" s="77">
        <f t="shared" ca="1" si="134"/>
        <v>0.28378037414259633</v>
      </c>
      <c r="S462" s="97">
        <f t="shared" ca="1" si="135"/>
        <v>166.11659369560883</v>
      </c>
      <c r="T462" s="97">
        <f t="shared" ca="1" si="136"/>
        <v>190.95787737410492</v>
      </c>
      <c r="U462" s="97">
        <f t="shared" ca="1" si="137"/>
        <v>219.27957023647485</v>
      </c>
      <c r="V462" s="97">
        <f t="shared" ca="1" si="138"/>
        <v>251.54964444374204</v>
      </c>
      <c r="W462" s="97">
        <f t="shared" ca="1" si="139"/>
        <v>288.29723626061696</v>
      </c>
      <c r="X462" s="97">
        <f t="shared" ca="1" si="140"/>
        <v>854.07371262168476</v>
      </c>
      <c r="Y462" s="97">
        <f t="shared" ca="1" si="141"/>
        <v>4869.9965960440213</v>
      </c>
      <c r="Z462" s="97">
        <f t="shared" ca="1" si="142"/>
        <v>5957.561886002527</v>
      </c>
      <c r="AA462" s="97">
        <f ca="1">Assumptions!D40*Y462+(1-Assumptions!D40)*Z462</f>
        <v>5359.4009765253486</v>
      </c>
      <c r="AB462" s="97">
        <f t="shared" ca="1" si="143"/>
        <v>3523.3159219642193</v>
      </c>
      <c r="AC462" s="97">
        <f t="shared" ca="1" si="144"/>
        <v>4377.3896345859039</v>
      </c>
      <c r="AD462" s="97">
        <f ca="1">AC462+Assumptions!D47-Assumptions!D48-Assumptions!D49</f>
        <v>5517.8896345859039</v>
      </c>
      <c r="AE462" s="73">
        <f ca="1">AD462/Assumptions!D46</f>
        <v>118.66429321690116</v>
      </c>
      <c r="AF462" s="77">
        <f ca="1">AE462/Assumptions!D45-1</f>
        <v>0.17722513112005123</v>
      </c>
    </row>
    <row r="463" spans="2:32" x14ac:dyDescent="0.2">
      <c r="B463" s="130">
        <v>452</v>
      </c>
      <c r="C463" s="77">
        <f ca="1">MAX(Assumptions!F70,MIN(Assumptions!G70,NORMINV(RAND(),Assumptions!D70,Assumptions!E70)))</f>
        <v>0.12783171437451782</v>
      </c>
      <c r="D463" s="77">
        <f ca="1">MAX(Assumptions!F71,MIN(Assumptions!G71,NORMINV(RAND(),Assumptions!D71,Assumptions!E71)))</f>
        <v>0.27996715172739522</v>
      </c>
      <c r="E463" s="77">
        <f ca="1">MAX(Assumptions!F72,MIN(Assumptions!G72,NORMINV(RAND(),Assumptions!D72,Assumptions!E72)))</f>
        <v>0.10482682974589262</v>
      </c>
      <c r="F463" s="77">
        <f ca="1">MAX(Assumptions!F73,MIN(Assumptions!G73,NORMINV(RAND(),Assumptions!D73,Assumptions!E73)))</f>
        <v>4.7304432437295721E-2</v>
      </c>
      <c r="G463" s="101">
        <f ca="1">MAX(Assumptions!F74,MIN(Assumptions!G74,NORMINV(RAND(),Assumptions!D74,Assumptions!E74)))</f>
        <v>13.524173179780716</v>
      </c>
      <c r="H463" s="77">
        <f ca="1">MAX(Assumptions!F75,MIN(Assumptions!G75,NORMINV(RAND(),Assumptions!D75,Assumptions!E75)))</f>
        <v>0.67413549708567033</v>
      </c>
      <c r="I463" s="97">
        <f ca="1">'Historical Financials'!F7*(1+C463)</f>
        <v>1170.2381868349996</v>
      </c>
      <c r="J463" s="97">
        <f t="shared" ca="1" si="127"/>
        <v>1319.8317404846448</v>
      </c>
      <c r="K463" s="97">
        <f t="shared" ca="1" si="128"/>
        <v>1488.5480945567006</v>
      </c>
      <c r="L463" s="97">
        <f t="shared" ca="1" si="129"/>
        <v>1678.8317494128055</v>
      </c>
      <c r="M463" s="97">
        <f t="shared" ca="1" si="130"/>
        <v>1893.4396900866152</v>
      </c>
      <c r="N463" s="54">
        <f>Assumptions!E59</f>
        <v>0.25</v>
      </c>
      <c r="O463" s="77">
        <f t="shared" ca="1" si="131"/>
        <v>0.25749178793184879</v>
      </c>
      <c r="P463" s="77">
        <f t="shared" ca="1" si="132"/>
        <v>0.26498357586369758</v>
      </c>
      <c r="Q463" s="77">
        <f t="shared" ca="1" si="133"/>
        <v>0.27247536379554643</v>
      </c>
      <c r="R463" s="77">
        <f t="shared" ca="1" si="134"/>
        <v>0.27996715172739522</v>
      </c>
      <c r="S463" s="97">
        <f t="shared" ca="1" si="135"/>
        <v>197.2247754476615</v>
      </c>
      <c r="T463" s="97">
        <f t="shared" ca="1" si="136"/>
        <v>229.10214065849416</v>
      </c>
      <c r="U463" s="97">
        <f t="shared" ca="1" si="137"/>
        <v>265.90654271650556</v>
      </c>
      <c r="V463" s="97">
        <f t="shared" ca="1" si="138"/>
        <v>308.37673841383537</v>
      </c>
      <c r="W463" s="97">
        <f t="shared" ca="1" si="139"/>
        <v>357.35984518814104</v>
      </c>
      <c r="X463" s="97">
        <f t="shared" ca="1" si="140"/>
        <v>987.43045699639583</v>
      </c>
      <c r="Y463" s="97">
        <f t="shared" ca="1" si="141"/>
        <v>6506.4143247157563</v>
      </c>
      <c r="Z463" s="97">
        <f t="shared" ca="1" si="142"/>
        <v>7169.1766042841382</v>
      </c>
      <c r="AA463" s="97">
        <f ca="1">Assumptions!D40*Y463+(1-Assumptions!D40)*Z463</f>
        <v>6804.6573505215274</v>
      </c>
      <c r="AB463" s="97">
        <f t="shared" ca="1" si="143"/>
        <v>4133.6642639543406</v>
      </c>
      <c r="AC463" s="97">
        <f t="shared" ca="1" si="144"/>
        <v>5121.0947209507367</v>
      </c>
      <c r="AD463" s="97">
        <f ca="1">AC463+Assumptions!D47-Assumptions!D48-Assumptions!D49</f>
        <v>6261.5947209507367</v>
      </c>
      <c r="AE463" s="73">
        <f ca="1">AD463/Assumptions!D46</f>
        <v>134.65795098818788</v>
      </c>
      <c r="AF463" s="77">
        <f ca="1">AE463/Assumptions!D45-1</f>
        <v>0.33589237091456225</v>
      </c>
    </row>
    <row r="464" spans="2:32" x14ac:dyDescent="0.2">
      <c r="B464" s="130">
        <v>453</v>
      </c>
      <c r="C464" s="77">
        <f ca="1">MAX(Assumptions!F70,MIN(Assumptions!G70,NORMINV(RAND(),Assumptions!D70,Assumptions!E70)))</f>
        <v>0.14909875464584627</v>
      </c>
      <c r="D464" s="77">
        <f ca="1">MAX(Assumptions!F71,MIN(Assumptions!G71,NORMINV(RAND(),Assumptions!D71,Assumptions!E71)))</f>
        <v>0.33377103935474112</v>
      </c>
      <c r="E464" s="77">
        <f ca="1">MAX(Assumptions!F72,MIN(Assumptions!G72,NORMINV(RAND(),Assumptions!D72,Assumptions!E72)))</f>
        <v>9.6338247206214117E-2</v>
      </c>
      <c r="F464" s="77">
        <f ca="1">MAX(Assumptions!F73,MIN(Assumptions!G73,NORMINV(RAND(),Assumptions!D73,Assumptions!E73)))</f>
        <v>2.8922069680686689E-2</v>
      </c>
      <c r="G464" s="101">
        <f ca="1">MAX(Assumptions!F74,MIN(Assumptions!G74,NORMINV(RAND(),Assumptions!D74,Assumptions!E74)))</f>
        <v>14.722079403153719</v>
      </c>
      <c r="H464" s="77">
        <f ca="1">MAX(Assumptions!F75,MIN(Assumptions!G75,NORMINV(RAND(),Assumptions!D75,Assumptions!E75)))</f>
        <v>0.58648444842021141</v>
      </c>
      <c r="I464" s="97">
        <f ca="1">'Historical Financials'!F7*(1+C464)</f>
        <v>1192.30486782053</v>
      </c>
      <c r="J464" s="97">
        <f t="shared" ca="1" si="127"/>
        <v>1370.0760387707514</v>
      </c>
      <c r="K464" s="97">
        <f t="shared" ca="1" si="128"/>
        <v>1574.3526699215845</v>
      </c>
      <c r="L464" s="97">
        <f t="shared" ca="1" si="129"/>
        <v>1809.0866923802557</v>
      </c>
      <c r="M464" s="97">
        <f t="shared" ca="1" si="130"/>
        <v>2078.8192652605248</v>
      </c>
      <c r="N464" s="54">
        <f>Assumptions!E59</f>
        <v>0.25</v>
      </c>
      <c r="O464" s="77">
        <f t="shared" ca="1" si="131"/>
        <v>0.27094275983868527</v>
      </c>
      <c r="P464" s="77">
        <f t="shared" ca="1" si="132"/>
        <v>0.29188551967737053</v>
      </c>
      <c r="Q464" s="77">
        <f t="shared" ca="1" si="133"/>
        <v>0.31282827951605585</v>
      </c>
      <c r="R464" s="77">
        <f t="shared" ca="1" si="134"/>
        <v>0.33377103935474112</v>
      </c>
      <c r="S464" s="97">
        <f t="shared" ca="1" si="135"/>
        <v>174.81706568811416</v>
      </c>
      <c r="T464" s="97">
        <f t="shared" ca="1" si="136"/>
        <v>217.71017247185517</v>
      </c>
      <c r="U464" s="97">
        <f t="shared" ca="1" si="137"/>
        <v>269.50763681282035</v>
      </c>
      <c r="V464" s="97">
        <f t="shared" ca="1" si="138"/>
        <v>331.91118337811309</v>
      </c>
      <c r="W464" s="97">
        <f t="shared" ca="1" si="139"/>
        <v>406.93203911778937</v>
      </c>
      <c r="X464" s="97">
        <f t="shared" ca="1" si="140"/>
        <v>1031.770214862423</v>
      </c>
      <c r="Y464" s="97">
        <f t="shared" ca="1" si="141"/>
        <v>6210.6955819308341</v>
      </c>
      <c r="Z464" s="97">
        <f t="shared" ca="1" si="142"/>
        <v>10214.909888432248</v>
      </c>
      <c r="AA464" s="97">
        <f ca="1">Assumptions!D40*Y464+(1-Assumptions!D40)*Z464</f>
        <v>8012.5920198564709</v>
      </c>
      <c r="AB464" s="97">
        <f t="shared" ca="1" si="143"/>
        <v>5058.8313776247905</v>
      </c>
      <c r="AC464" s="97">
        <f t="shared" ca="1" si="144"/>
        <v>6090.6015924872136</v>
      </c>
      <c r="AD464" s="97">
        <f ca="1">AC464+Assumptions!D47-Assumptions!D48-Assumptions!D49</f>
        <v>7231.1015924872136</v>
      </c>
      <c r="AE464" s="73">
        <f ca="1">AD464/Assumptions!D46</f>
        <v>155.50756112875729</v>
      </c>
      <c r="AF464" s="77">
        <f ca="1">AE464/Assumptions!D45-1</f>
        <v>0.54273374135671926</v>
      </c>
    </row>
    <row r="465" spans="2:32" x14ac:dyDescent="0.2">
      <c r="B465" s="130">
        <v>454</v>
      </c>
      <c r="C465" s="77">
        <f ca="1">MAX(Assumptions!F70,MIN(Assumptions!G70,NORMINV(RAND(),Assumptions!D70,Assumptions!E70)))</f>
        <v>0.14974370920531427</v>
      </c>
      <c r="D465" s="77">
        <f ca="1">MAX(Assumptions!F71,MIN(Assumptions!G71,NORMINV(RAND(),Assumptions!D71,Assumptions!E71)))</f>
        <v>0.34342731618224875</v>
      </c>
      <c r="E465" s="77">
        <f ca="1">MAX(Assumptions!F72,MIN(Assumptions!G72,NORMINV(RAND(),Assumptions!D72,Assumptions!E72)))</f>
        <v>9.6452416088095322E-2</v>
      </c>
      <c r="F465" s="77">
        <f ca="1">MAX(Assumptions!F73,MIN(Assumptions!G73,NORMINV(RAND(),Assumptions!D73,Assumptions!E73)))</f>
        <v>3.4564817592503412E-2</v>
      </c>
      <c r="G465" s="101">
        <f ca="1">MAX(Assumptions!F74,MIN(Assumptions!G74,NORMINV(RAND(),Assumptions!D74,Assumptions!E74)))</f>
        <v>11.823238262193467</v>
      </c>
      <c r="H465" s="77">
        <f ca="1">MAX(Assumptions!F75,MIN(Assumptions!G75,NORMINV(RAND(),Assumptions!D75,Assumptions!E75)))</f>
        <v>0.65235168325070525</v>
      </c>
      <c r="I465" s="97">
        <f ca="1">'Historical Financials'!F7*(1+C465)</f>
        <v>1192.974072671434</v>
      </c>
      <c r="J465" s="97">
        <f t="shared" ca="1" si="127"/>
        <v>1371.6144352990245</v>
      </c>
      <c r="K465" s="97">
        <f t="shared" ca="1" si="128"/>
        <v>1577.0050684402529</v>
      </c>
      <c r="L465" s="97">
        <f t="shared" ca="1" si="129"/>
        <v>1813.1516568240768</v>
      </c>
      <c r="M465" s="97">
        <f t="shared" ca="1" si="130"/>
        <v>2084.659711268675</v>
      </c>
      <c r="N465" s="54">
        <f>Assumptions!E59</f>
        <v>0.25</v>
      </c>
      <c r="O465" s="77">
        <f t="shared" ca="1" si="131"/>
        <v>0.27335682904556219</v>
      </c>
      <c r="P465" s="77">
        <f t="shared" ca="1" si="132"/>
        <v>0.29671365809112438</v>
      </c>
      <c r="Q465" s="77">
        <f t="shared" ca="1" si="133"/>
        <v>0.32007048713668657</v>
      </c>
      <c r="R465" s="77">
        <f t="shared" ca="1" si="134"/>
        <v>0.34342731618224875</v>
      </c>
      <c r="S465" s="97">
        <f t="shared" ca="1" si="135"/>
        <v>194.55966109541478</v>
      </c>
      <c r="T465" s="97">
        <f t="shared" ca="1" si="136"/>
        <v>244.59285278336981</v>
      </c>
      <c r="U465" s="97">
        <f t="shared" ca="1" si="137"/>
        <v>305.24770988554883</v>
      </c>
      <c r="V465" s="97">
        <f t="shared" ca="1" si="138"/>
        <v>378.58338437060888</v>
      </c>
      <c r="W465" s="97">
        <f t="shared" ca="1" si="139"/>
        <v>467.03754681543251</v>
      </c>
      <c r="X465" s="97">
        <f t="shared" ca="1" si="140"/>
        <v>1169.1238925196571</v>
      </c>
      <c r="Y465" s="97">
        <f t="shared" ca="1" si="141"/>
        <v>7807.3899484785134</v>
      </c>
      <c r="Z465" s="97">
        <f t="shared" ca="1" si="142"/>
        <v>8464.6002074728676</v>
      </c>
      <c r="AA465" s="97">
        <f ca="1">Assumptions!D40*Y465+(1-Assumptions!D40)*Z465</f>
        <v>8103.1345650259718</v>
      </c>
      <c r="AB465" s="97">
        <f t="shared" ca="1" si="143"/>
        <v>5113.3333543839535</v>
      </c>
      <c r="AC465" s="97">
        <f t="shared" ca="1" si="144"/>
        <v>6282.4572469036102</v>
      </c>
      <c r="AD465" s="97">
        <f ca="1">AC465+Assumptions!D47-Assumptions!D48-Assumptions!D49</f>
        <v>7422.9572469036102</v>
      </c>
      <c r="AE465" s="73">
        <f ca="1">AD465/Assumptions!D46</f>
        <v>159.63348918072279</v>
      </c>
      <c r="AF465" s="77">
        <f ca="1">AE465/Assumptions!D45-1</f>
        <v>0.58366556726907537</v>
      </c>
    </row>
    <row r="466" spans="2:32" x14ac:dyDescent="0.2">
      <c r="B466" s="130">
        <v>455</v>
      </c>
      <c r="C466" s="77">
        <f ca="1">MAX(Assumptions!F70,MIN(Assumptions!G70,NORMINV(RAND(),Assumptions!D70,Assumptions!E70)))</f>
        <v>0.11225872728601441</v>
      </c>
      <c r="D466" s="77">
        <f ca="1">MAX(Assumptions!F71,MIN(Assumptions!G71,NORMINV(RAND(),Assumptions!D71,Assumptions!E71)))</f>
        <v>0.23896192826301169</v>
      </c>
      <c r="E466" s="77">
        <f ca="1">MAX(Assumptions!F72,MIN(Assumptions!G72,NORMINV(RAND(),Assumptions!D72,Assumptions!E72)))</f>
        <v>7.5542629137364023E-2</v>
      </c>
      <c r="F466" s="77">
        <f ca="1">MAX(Assumptions!F73,MIN(Assumptions!G73,NORMINV(RAND(),Assumptions!D73,Assumptions!E73)))</f>
        <v>3.7597252884267837E-2</v>
      </c>
      <c r="G466" s="101">
        <f ca="1">MAX(Assumptions!F74,MIN(Assumptions!G74,NORMINV(RAND(),Assumptions!D74,Assumptions!E74)))</f>
        <v>19.218323493794582</v>
      </c>
      <c r="H466" s="77">
        <f ca="1">MAX(Assumptions!F75,MIN(Assumptions!G75,NORMINV(RAND(),Assumptions!D75,Assumptions!E75)))</f>
        <v>0.4910797750183864</v>
      </c>
      <c r="I466" s="97">
        <f ca="1">'Historical Financials'!F7*(1+C466)</f>
        <v>1154.0796554319686</v>
      </c>
      <c r="J466" s="97">
        <f t="shared" ca="1" si="127"/>
        <v>1283.6351687374436</v>
      </c>
      <c r="K466" s="97">
        <f t="shared" ca="1" si="128"/>
        <v>1427.7344190794774</v>
      </c>
      <c r="L466" s="97">
        <f t="shared" ca="1" si="129"/>
        <v>1588.0100678677768</v>
      </c>
      <c r="M466" s="97">
        <f t="shared" ca="1" si="130"/>
        <v>1766.2780570039909</v>
      </c>
      <c r="N466" s="54">
        <f>Assumptions!E59</f>
        <v>0.25</v>
      </c>
      <c r="O466" s="77">
        <f t="shared" ca="1" si="131"/>
        <v>0.24724048206575291</v>
      </c>
      <c r="P466" s="77">
        <f t="shared" ca="1" si="132"/>
        <v>0.24448096413150583</v>
      </c>
      <c r="Q466" s="77">
        <f t="shared" ca="1" si="133"/>
        <v>0.24172144619725877</v>
      </c>
      <c r="R466" s="77">
        <f t="shared" ca="1" si="134"/>
        <v>0.23896192826301169</v>
      </c>
      <c r="S466" s="97">
        <f t="shared" ca="1" si="135"/>
        <v>141.68629438570701</v>
      </c>
      <c r="T466" s="97">
        <f t="shared" ca="1" si="136"/>
        <v>155.85230768095144</v>
      </c>
      <c r="U466" s="97">
        <f t="shared" ca="1" si="137"/>
        <v>171.41330444471765</v>
      </c>
      <c r="V466" s="97">
        <f t="shared" ca="1" si="138"/>
        <v>188.50396240542767</v>
      </c>
      <c r="W466" s="97">
        <f t="shared" ca="1" si="139"/>
        <v>207.27161718012289</v>
      </c>
      <c r="X466" s="97">
        <f t="shared" ca="1" si="140"/>
        <v>689.11518763927143</v>
      </c>
      <c r="Y466" s="97">
        <f t="shared" ca="1" si="141"/>
        <v>5667.7382549191816</v>
      </c>
      <c r="Z466" s="97">
        <f t="shared" ca="1" si="142"/>
        <v>8111.5394945768439</v>
      </c>
      <c r="AA466" s="97">
        <f ca="1">Assumptions!D40*Y466+(1-Assumptions!D40)*Z466</f>
        <v>6767.4488127651293</v>
      </c>
      <c r="AB466" s="97">
        <f t="shared" ca="1" si="143"/>
        <v>4702.0456147709529</v>
      </c>
      <c r="AC466" s="97">
        <f t="shared" ca="1" si="144"/>
        <v>5391.1608024102243</v>
      </c>
      <c r="AD466" s="97">
        <f ca="1">AC466+Assumptions!D47-Assumptions!D48-Assumptions!D49</f>
        <v>6531.6608024102243</v>
      </c>
      <c r="AE466" s="73">
        <f ca="1">AD466/Assumptions!D46</f>
        <v>140.46582370774675</v>
      </c>
      <c r="AF466" s="77">
        <f ca="1">AE466/Assumptions!D45-1</f>
        <v>0.39351015583082094</v>
      </c>
    </row>
    <row r="467" spans="2:32" x14ac:dyDescent="0.2">
      <c r="B467" s="130">
        <v>456</v>
      </c>
      <c r="C467" s="77">
        <f ca="1">MAX(Assumptions!F70,MIN(Assumptions!G70,NORMINV(RAND(),Assumptions!D70,Assumptions!E70)))</f>
        <v>0.10455275980997081</v>
      </c>
      <c r="D467" s="77">
        <f ca="1">MAX(Assumptions!F71,MIN(Assumptions!G71,NORMINV(RAND(),Assumptions!D71,Assumptions!E71)))</f>
        <v>0.32673451245499058</v>
      </c>
      <c r="E467" s="77">
        <f ca="1">MAX(Assumptions!F72,MIN(Assumptions!G72,NORMINV(RAND(),Assumptions!D72,Assumptions!E72)))</f>
        <v>8.9021242399963341E-2</v>
      </c>
      <c r="F467" s="77">
        <f ca="1">MAX(Assumptions!F73,MIN(Assumptions!G73,NORMINV(RAND(),Assumptions!D73,Assumptions!E73)))</f>
        <v>3.6916665623667515E-2</v>
      </c>
      <c r="G467" s="101">
        <f ca="1">MAX(Assumptions!F74,MIN(Assumptions!G74,NORMINV(RAND(),Assumptions!D74,Assumptions!E74)))</f>
        <v>17.398632002228045</v>
      </c>
      <c r="H467" s="77">
        <f ca="1">MAX(Assumptions!F75,MIN(Assumptions!G75,NORMINV(RAND(),Assumptions!D75,Assumptions!E75)))</f>
        <v>0.58516608341672582</v>
      </c>
      <c r="I467" s="97">
        <f ca="1">'Historical Financials'!F7*(1+C467)</f>
        <v>1146.0839435788257</v>
      </c>
      <c r="J467" s="97">
        <f t="shared" ca="1" si="127"/>
        <v>1265.9101828538869</v>
      </c>
      <c r="K467" s="97">
        <f t="shared" ca="1" si="128"/>
        <v>1398.2645861428057</v>
      </c>
      <c r="L467" s="97">
        <f t="shared" ca="1" si="129"/>
        <v>1544.4570075685829</v>
      </c>
      <c r="M467" s="97">
        <f t="shared" ca="1" si="130"/>
        <v>1705.9342501177273</v>
      </c>
      <c r="N467" s="54">
        <f>Assumptions!E59</f>
        <v>0.25</v>
      </c>
      <c r="O467" s="77">
        <f t="shared" ca="1" si="131"/>
        <v>0.26918362811374763</v>
      </c>
      <c r="P467" s="77">
        <f t="shared" ca="1" si="132"/>
        <v>0.28836725622749526</v>
      </c>
      <c r="Q467" s="77">
        <f t="shared" ca="1" si="133"/>
        <v>0.30755088434124295</v>
      </c>
      <c r="R467" s="77">
        <f t="shared" ca="1" si="134"/>
        <v>0.32673451245499058</v>
      </c>
      <c r="S467" s="97">
        <f t="shared" ca="1" si="135"/>
        <v>167.66236313270431</v>
      </c>
      <c r="T467" s="97">
        <f t="shared" ca="1" si="136"/>
        <v>199.40253806013919</v>
      </c>
      <c r="U467" s="97">
        <f t="shared" ca="1" si="137"/>
        <v>235.94699459150533</v>
      </c>
      <c r="V467" s="97">
        <f t="shared" ca="1" si="138"/>
        <v>277.95337380182025</v>
      </c>
      <c r="W467" s="97">
        <f t="shared" ca="1" si="139"/>
        <v>326.16431619940408</v>
      </c>
      <c r="X467" s="97">
        <f t="shared" ca="1" si="140"/>
        <v>915.33468871999514</v>
      </c>
      <c r="Y467" s="97">
        <f t="shared" ca="1" si="141"/>
        <v>6490.8926647835451</v>
      </c>
      <c r="Z467" s="97">
        <f t="shared" ca="1" si="142"/>
        <v>9697.7816565805006</v>
      </c>
      <c r="AA467" s="97">
        <f ca="1">Assumptions!D40*Y467+(1-Assumptions!D40)*Z467</f>
        <v>7933.9927110921753</v>
      </c>
      <c r="AB467" s="97">
        <f t="shared" ca="1" si="143"/>
        <v>5179.7648159574783</v>
      </c>
      <c r="AC467" s="97">
        <f t="shared" ca="1" si="144"/>
        <v>6095.0995046774733</v>
      </c>
      <c r="AD467" s="97">
        <f ca="1">AC467+Assumptions!D47-Assumptions!D48-Assumptions!D49</f>
        <v>7235.5995046774733</v>
      </c>
      <c r="AE467" s="73">
        <f ca="1">AD467/Assumptions!D46</f>
        <v>155.60429042317148</v>
      </c>
      <c r="AF467" s="77">
        <f ca="1">AE467/Assumptions!D45-1</f>
        <v>0.54369335737273294</v>
      </c>
    </row>
    <row r="468" spans="2:32" x14ac:dyDescent="0.2">
      <c r="B468" s="130">
        <v>457</v>
      </c>
      <c r="C468" s="77">
        <f ca="1">MAX(Assumptions!F70,MIN(Assumptions!G70,NORMINV(RAND(),Assumptions!D70,Assumptions!E70)))</f>
        <v>0.11704293349950826</v>
      </c>
      <c r="D468" s="77">
        <f ca="1">MAX(Assumptions!F71,MIN(Assumptions!G71,NORMINV(RAND(),Assumptions!D71,Assumptions!E71)))</f>
        <v>0.37424144797007858</v>
      </c>
      <c r="E468" s="77">
        <f ca="1">MAX(Assumptions!F72,MIN(Assumptions!G72,NORMINV(RAND(),Assumptions!D72,Assumptions!E72)))</f>
        <v>8.7015396912011655E-2</v>
      </c>
      <c r="F468" s="77">
        <f ca="1">MAX(Assumptions!F73,MIN(Assumptions!G73,NORMINV(RAND(),Assumptions!D73,Assumptions!E73)))</f>
        <v>2.654799196241292E-2</v>
      </c>
      <c r="G468" s="101">
        <f ca="1">MAX(Assumptions!F74,MIN(Assumptions!G74,NORMINV(RAND(),Assumptions!D74,Assumptions!E74)))</f>
        <v>13.908834901278542</v>
      </c>
      <c r="H468" s="77">
        <f ca="1">MAX(Assumptions!F75,MIN(Assumptions!G75,NORMINV(RAND(),Assumptions!D75,Assumptions!E75)))</f>
        <v>0.72917331775172478</v>
      </c>
      <c r="I468" s="97">
        <f ca="1">'Historical Financials'!F7*(1+C468)</f>
        <v>1159.0437477990897</v>
      </c>
      <c r="J468" s="97">
        <f t="shared" ca="1" si="127"/>
        <v>1294.7016280957594</v>
      </c>
      <c r="K468" s="97">
        <f t="shared" ca="1" si="128"/>
        <v>1446.2373046546763</v>
      </c>
      <c r="L468" s="97">
        <f t="shared" ca="1" si="129"/>
        <v>1615.5091613278817</v>
      </c>
      <c r="M468" s="97">
        <f t="shared" ca="1" si="130"/>
        <v>1804.5930926650271</v>
      </c>
      <c r="N468" s="54">
        <f>Assumptions!E59</f>
        <v>0.25</v>
      </c>
      <c r="O468" s="77">
        <f t="shared" ca="1" si="131"/>
        <v>0.28106036199251966</v>
      </c>
      <c r="P468" s="77">
        <f t="shared" ca="1" si="132"/>
        <v>0.31212072398503932</v>
      </c>
      <c r="Q468" s="77">
        <f t="shared" ca="1" si="133"/>
        <v>0.34318108597755892</v>
      </c>
      <c r="R468" s="77">
        <f t="shared" ca="1" si="134"/>
        <v>0.37424144797007858</v>
      </c>
      <c r="S468" s="97">
        <f t="shared" ca="1" si="135"/>
        <v>211.28594375051389</v>
      </c>
      <c r="T468" s="97">
        <f t="shared" ca="1" si="136"/>
        <v>265.33837420189627</v>
      </c>
      <c r="U468" s="97">
        <f t="shared" ca="1" si="137"/>
        <v>329.14929835411237</v>
      </c>
      <c r="V468" s="97">
        <f t="shared" ca="1" si="138"/>
        <v>404.26257481120405</v>
      </c>
      <c r="W468" s="97">
        <f t="shared" ca="1" si="139"/>
        <v>492.44977558069536</v>
      </c>
      <c r="X468" s="97">
        <f t="shared" ca="1" si="140"/>
        <v>1289.2183636848761</v>
      </c>
      <c r="Y468" s="97">
        <f t="shared" ca="1" si="141"/>
        <v>8360.2616762877697</v>
      </c>
      <c r="Z468" s="97">
        <f t="shared" ca="1" si="142"/>
        <v>9393.3807765243891</v>
      </c>
      <c r="AA468" s="97">
        <f ca="1">Assumptions!D40*Y468+(1-Assumptions!D40)*Z468</f>
        <v>8825.1652713942494</v>
      </c>
      <c r="AB468" s="97">
        <f t="shared" ca="1" si="143"/>
        <v>5814.9283663517435</v>
      </c>
      <c r="AC468" s="97">
        <f t="shared" ca="1" si="144"/>
        <v>7104.1467300366194</v>
      </c>
      <c r="AD468" s="97">
        <f ca="1">AC468+Assumptions!D47-Assumptions!D48-Assumptions!D49</f>
        <v>8244.6467300366203</v>
      </c>
      <c r="AE468" s="73">
        <f ca="1">AD468/Assumptions!D46</f>
        <v>177.30423075347571</v>
      </c>
      <c r="AF468" s="77">
        <f ca="1">AE468/Assumptions!D45-1</f>
        <v>0.75897054318924329</v>
      </c>
    </row>
    <row r="469" spans="2:32" x14ac:dyDescent="0.2">
      <c r="B469" s="130">
        <v>458</v>
      </c>
      <c r="C469" s="77">
        <f ca="1">MAX(Assumptions!F70,MIN(Assumptions!G70,NORMINV(RAND(),Assumptions!D70,Assumptions!E70)))</f>
        <v>0.14521736463971319</v>
      </c>
      <c r="D469" s="77">
        <f ca="1">MAX(Assumptions!F71,MIN(Assumptions!G71,NORMINV(RAND(),Assumptions!D71,Assumptions!E71)))</f>
        <v>0.31535198190109781</v>
      </c>
      <c r="E469" s="77">
        <f ca="1">MAX(Assumptions!F72,MIN(Assumptions!G72,NORMINV(RAND(),Assumptions!D72,Assumptions!E72)))</f>
        <v>8.889102558370568E-2</v>
      </c>
      <c r="F469" s="77">
        <f ca="1">MAX(Assumptions!F73,MIN(Assumptions!G73,NORMINV(RAND(),Assumptions!D73,Assumptions!E73)))</f>
        <v>3.7887493555223334E-2</v>
      </c>
      <c r="G469" s="101">
        <f ca="1">MAX(Assumptions!F74,MIN(Assumptions!G74,NORMINV(RAND(),Assumptions!D74,Assumptions!E74)))</f>
        <v>17.99755377725667</v>
      </c>
      <c r="H469" s="77">
        <f ca="1">MAX(Assumptions!F75,MIN(Assumptions!G75,NORMINV(RAND(),Assumptions!D75,Assumptions!E75)))</f>
        <v>0.59125039920520994</v>
      </c>
      <c r="I469" s="97">
        <f ca="1">'Historical Financials'!F7*(1+C469)</f>
        <v>1188.2775375501662</v>
      </c>
      <c r="J469" s="97">
        <f t="shared" ca="1" si="127"/>
        <v>1360.8360700137694</v>
      </c>
      <c r="K469" s="97">
        <f t="shared" ca="1" si="128"/>
        <v>1558.4530978078333</v>
      </c>
      <c r="L469" s="97">
        <f t="shared" ca="1" si="129"/>
        <v>1784.767549586084</v>
      </c>
      <c r="M469" s="97">
        <f t="shared" ca="1" si="130"/>
        <v>2043.9467896314538</v>
      </c>
      <c r="N469" s="54">
        <f>Assumptions!E59</f>
        <v>0.25</v>
      </c>
      <c r="O469" s="77">
        <f t="shared" ca="1" si="131"/>
        <v>0.26633799547527448</v>
      </c>
      <c r="P469" s="77">
        <f t="shared" ca="1" si="132"/>
        <v>0.28267599095054891</v>
      </c>
      <c r="Q469" s="77">
        <f t="shared" ca="1" si="133"/>
        <v>0.29901398642582333</v>
      </c>
      <c r="R469" s="77">
        <f t="shared" ca="1" si="134"/>
        <v>0.31535198190109781</v>
      </c>
      <c r="S469" s="97">
        <f t="shared" ca="1" si="135"/>
        <v>175.64239211077992</v>
      </c>
      <c r="T469" s="97">
        <f t="shared" ca="1" si="136"/>
        <v>214.29418475186864</v>
      </c>
      <c r="U469" s="97">
        <f t="shared" ca="1" si="137"/>
        <v>260.46783898293222</v>
      </c>
      <c r="V469" s="97">
        <f t="shared" ca="1" si="138"/>
        <v>315.53287242749258</v>
      </c>
      <c r="W469" s="97">
        <f t="shared" ca="1" si="139"/>
        <v>381.09793654783221</v>
      </c>
      <c r="X469" s="97">
        <f t="shared" ca="1" si="140"/>
        <v>1017.1775397133521</v>
      </c>
      <c r="Y469" s="97">
        <f t="shared" ca="1" si="141"/>
        <v>7755.0860976023014</v>
      </c>
      <c r="Z469" s="97">
        <f t="shared" ca="1" si="142"/>
        <v>11600.551334326647</v>
      </c>
      <c r="AA469" s="97">
        <f ca="1">Assumptions!D40*Y469+(1-Assumptions!D40)*Z469</f>
        <v>9485.5454541282561</v>
      </c>
      <c r="AB469" s="97">
        <f t="shared" ca="1" si="143"/>
        <v>6196.4110138776487</v>
      </c>
      <c r="AC469" s="97">
        <f t="shared" ca="1" si="144"/>
        <v>7213.5885535910011</v>
      </c>
      <c r="AD469" s="97">
        <f ca="1">AC469+Assumptions!D47-Assumptions!D48-Assumptions!D49</f>
        <v>8354.088553591002</v>
      </c>
      <c r="AE469" s="73">
        <f ca="1">AD469/Assumptions!D46</f>
        <v>179.65781835679573</v>
      </c>
      <c r="AF469" s="77">
        <f ca="1">AE469/Assumptions!D45-1</f>
        <v>0.78231962655551324</v>
      </c>
    </row>
    <row r="470" spans="2:32" x14ac:dyDescent="0.2">
      <c r="B470" s="130">
        <v>459</v>
      </c>
      <c r="C470" s="77">
        <f ca="1">MAX(Assumptions!F70,MIN(Assumptions!G70,NORMINV(RAND(),Assumptions!D70,Assumptions!E70)))</f>
        <v>0.14787874691575179</v>
      </c>
      <c r="D470" s="77">
        <f ca="1">MAX(Assumptions!F71,MIN(Assumptions!G71,NORMINV(RAND(),Assumptions!D71,Assumptions!E71)))</f>
        <v>0.32567406814583078</v>
      </c>
      <c r="E470" s="77">
        <f ca="1">MAX(Assumptions!F72,MIN(Assumptions!G72,NORMINV(RAND(),Assumptions!D72,Assumptions!E72)))</f>
        <v>9.3514723171396863E-2</v>
      </c>
      <c r="F470" s="77">
        <f ca="1">MAX(Assumptions!F73,MIN(Assumptions!G73,NORMINV(RAND(),Assumptions!D73,Assumptions!E73)))</f>
        <v>3.2243964004813219E-2</v>
      </c>
      <c r="G470" s="101">
        <f ca="1">MAX(Assumptions!F74,MIN(Assumptions!G74,NORMINV(RAND(),Assumptions!D74,Assumptions!E74)))</f>
        <v>15.105155340066826</v>
      </c>
      <c r="H470" s="77">
        <f ca="1">MAX(Assumptions!F75,MIN(Assumptions!G75,NORMINV(RAND(),Assumptions!D75,Assumptions!E75)))</f>
        <v>0.60735411544252382</v>
      </c>
      <c r="I470" s="97">
        <f ca="1">'Historical Financials'!F7*(1+C470)</f>
        <v>1191.0389877997841</v>
      </c>
      <c r="J470" s="97">
        <f t="shared" ca="1" si="127"/>
        <v>1367.1683408434217</v>
      </c>
      <c r="K470" s="97">
        <f t="shared" ca="1" si="128"/>
        <v>1569.3434819102345</v>
      </c>
      <c r="L470" s="97">
        <f t="shared" ca="1" si="129"/>
        <v>1801.4160294955229</v>
      </c>
      <c r="M470" s="97">
        <f t="shared" ca="1" si="130"/>
        <v>2067.8071746112701</v>
      </c>
      <c r="N470" s="54">
        <f>Assumptions!E59</f>
        <v>0.25</v>
      </c>
      <c r="O470" s="77">
        <f t="shared" ca="1" si="131"/>
        <v>0.26891851703645769</v>
      </c>
      <c r="P470" s="77">
        <f t="shared" ca="1" si="132"/>
        <v>0.28783703407291539</v>
      </c>
      <c r="Q470" s="77">
        <f t="shared" ca="1" si="133"/>
        <v>0.30675555110937308</v>
      </c>
      <c r="R470" s="77">
        <f t="shared" ca="1" si="134"/>
        <v>0.32567406814583078</v>
      </c>
      <c r="S470" s="97">
        <f t="shared" ca="1" si="135"/>
        <v>180.8456077231742</v>
      </c>
      <c r="T470" s="97">
        <f t="shared" ca="1" si="136"/>
        <v>223.29792081433109</v>
      </c>
      <c r="U470" s="97">
        <f t="shared" ca="1" si="137"/>
        <v>274.35106949622411</v>
      </c>
      <c r="V470" s="97">
        <f t="shared" ca="1" si="138"/>
        <v>335.62046291020357</v>
      </c>
      <c r="W470" s="97">
        <f t="shared" ca="1" si="139"/>
        <v>409.01119541938778</v>
      </c>
      <c r="X470" s="97">
        <f t="shared" ca="1" si="140"/>
        <v>1058.2368671543393</v>
      </c>
      <c r="Y470" s="97">
        <f t="shared" ca="1" si="141"/>
        <v>6890.7149744003609</v>
      </c>
      <c r="Z470" s="97">
        <f t="shared" ca="1" si="142"/>
        <v>10172.282504638672</v>
      </c>
      <c r="AA470" s="97">
        <f ca="1">Assumptions!D40*Y470+(1-Assumptions!D40)*Z470</f>
        <v>8367.4203630076008</v>
      </c>
      <c r="AB470" s="97">
        <f t="shared" ca="1" si="143"/>
        <v>5351.4123145914637</v>
      </c>
      <c r="AC470" s="97">
        <f t="shared" ca="1" si="144"/>
        <v>6409.6491817458027</v>
      </c>
      <c r="AD470" s="97">
        <f ca="1">AC470+Assumptions!D47-Assumptions!D48-Assumptions!D49</f>
        <v>7550.1491817458027</v>
      </c>
      <c r="AE470" s="73">
        <f ca="1">AD470/Assumptions!D46</f>
        <v>162.36879960743661</v>
      </c>
      <c r="AF470" s="77">
        <f ca="1">AE470/Assumptions!D45-1</f>
        <v>0.61080158340710922</v>
      </c>
    </row>
    <row r="471" spans="2:32" x14ac:dyDescent="0.2">
      <c r="B471" s="130">
        <v>460</v>
      </c>
      <c r="C471" s="77">
        <f ca="1">MAX(Assumptions!F70,MIN(Assumptions!G70,NORMINV(RAND(),Assumptions!D70,Assumptions!E70)))</f>
        <v>0.16734831132520736</v>
      </c>
      <c r="D471" s="77">
        <f ca="1">MAX(Assumptions!F71,MIN(Assumptions!G71,NORMINV(RAND(),Assumptions!D71,Assumptions!E71)))</f>
        <v>0.24084211688646098</v>
      </c>
      <c r="E471" s="77">
        <f ca="1">MAX(Assumptions!F72,MIN(Assumptions!G72,NORMINV(RAND(),Assumptions!D72,Assumptions!E72)))</f>
        <v>7.2879877377767521E-2</v>
      </c>
      <c r="F471" s="77">
        <f ca="1">MAX(Assumptions!F73,MIN(Assumptions!G73,NORMINV(RAND(),Assumptions!D73,Assumptions!E73)))</f>
        <v>4.4566020908637587E-2</v>
      </c>
      <c r="G471" s="101">
        <f ca="1">MAX(Assumptions!F74,MIN(Assumptions!G74,NORMINV(RAND(),Assumptions!D74,Assumptions!E74)))</f>
        <v>16.47620234896128</v>
      </c>
      <c r="H471" s="77">
        <f ca="1">MAX(Assumptions!F75,MIN(Assumptions!G75,NORMINV(RAND(),Assumptions!D75,Assumptions!E75)))</f>
        <v>0.54561420807224348</v>
      </c>
      <c r="I471" s="97">
        <f ca="1">'Historical Financials'!F7*(1+C471)</f>
        <v>1211.240607831035</v>
      </c>
      <c r="J471" s="97">
        <f t="shared" ca="1" si="127"/>
        <v>1413.9396781600767</v>
      </c>
      <c r="K471" s="97">
        <f t="shared" ca="1" si="128"/>
        <v>1650.5600956158728</v>
      </c>
      <c r="L471" s="97">
        <f t="shared" ca="1" si="129"/>
        <v>1926.7785403579621</v>
      </c>
      <c r="M471" s="97">
        <f t="shared" ca="1" si="130"/>
        <v>2249.221675384515</v>
      </c>
      <c r="N471" s="54">
        <f>Assumptions!E59</f>
        <v>0.25</v>
      </c>
      <c r="O471" s="77">
        <f t="shared" ca="1" si="131"/>
        <v>0.24771052922161524</v>
      </c>
      <c r="P471" s="77">
        <f t="shared" ca="1" si="132"/>
        <v>0.24542105844323048</v>
      </c>
      <c r="Q471" s="77">
        <f t="shared" ca="1" si="133"/>
        <v>0.24313158766484574</v>
      </c>
      <c r="R471" s="77">
        <f t="shared" ca="1" si="134"/>
        <v>0.24084211688646098</v>
      </c>
      <c r="S471" s="97">
        <f t="shared" ca="1" si="135"/>
        <v>165.21752125666825</v>
      </c>
      <c r="T471" s="97">
        <f t="shared" ca="1" si="136"/>
        <v>191.10014654349422</v>
      </c>
      <c r="U471" s="97">
        <f t="shared" ca="1" si="137"/>
        <v>221.01860686182005</v>
      </c>
      <c r="V471" s="97">
        <f t="shared" ca="1" si="138"/>
        <v>255.59882780889302</v>
      </c>
      <c r="W471" s="97">
        <f t="shared" ca="1" si="139"/>
        <v>295.56320475973104</v>
      </c>
      <c r="X471" s="97">
        <f t="shared" ca="1" si="140"/>
        <v>899.81108647241774</v>
      </c>
      <c r="Y471" s="97">
        <f t="shared" ca="1" si="141"/>
        <v>10904.034957565225</v>
      </c>
      <c r="Z471" s="97">
        <f t="shared" ca="1" si="142"/>
        <v>8925.2792476474715</v>
      </c>
      <c r="AA471" s="97">
        <f ca="1">Assumptions!D40*Y471+(1-Assumptions!D40)*Z471</f>
        <v>10013.594888102236</v>
      </c>
      <c r="AB471" s="97">
        <f t="shared" ca="1" si="143"/>
        <v>7044.246067153611</v>
      </c>
      <c r="AC471" s="97">
        <f t="shared" ca="1" si="144"/>
        <v>7944.0571536260286</v>
      </c>
      <c r="AD471" s="97">
        <f ca="1">AC471+Assumptions!D47-Assumptions!D48-Assumptions!D49</f>
        <v>9084.5571536260286</v>
      </c>
      <c r="AE471" s="73">
        <f ca="1">AD471/Assumptions!D46</f>
        <v>195.36682050808665</v>
      </c>
      <c r="AF471" s="77">
        <f ca="1">AE471/Assumptions!D45-1</f>
        <v>0.93816290186593898</v>
      </c>
    </row>
    <row r="472" spans="2:32" x14ac:dyDescent="0.2">
      <c r="B472" s="130">
        <v>461</v>
      </c>
      <c r="C472" s="77">
        <f ca="1">MAX(Assumptions!F70,MIN(Assumptions!G70,NORMINV(RAND(),Assumptions!D70,Assumptions!E70)))</f>
        <v>0.2091690069681417</v>
      </c>
      <c r="D472" s="77">
        <f ca="1">MAX(Assumptions!F71,MIN(Assumptions!G71,NORMINV(RAND(),Assumptions!D71,Assumptions!E71)))</f>
        <v>0.30379773459733039</v>
      </c>
      <c r="E472" s="77">
        <f ca="1">MAX(Assumptions!F72,MIN(Assumptions!G72,NORMINV(RAND(),Assumptions!D72,Assumptions!E72)))</f>
        <v>7.8609248413085531E-2</v>
      </c>
      <c r="F472" s="77">
        <f ca="1">MAX(Assumptions!F73,MIN(Assumptions!G73,NORMINV(RAND(),Assumptions!D73,Assumptions!E73)))</f>
        <v>4.1021215591249757E-2</v>
      </c>
      <c r="G472" s="101">
        <f ca="1">MAX(Assumptions!F74,MIN(Assumptions!G74,NORMINV(RAND(),Assumptions!D74,Assumptions!E74)))</f>
        <v>17.988489705875864</v>
      </c>
      <c r="H472" s="77">
        <f ca="1">MAX(Assumptions!F75,MIN(Assumptions!G75,NORMINV(RAND(),Assumptions!D75,Assumptions!E75)))</f>
        <v>0.56945327397590784</v>
      </c>
      <c r="I472" s="97">
        <f ca="1">'Historical Financials'!F7*(1+C472)</f>
        <v>1254.6337616301439</v>
      </c>
      <c r="J472" s="97">
        <f t="shared" ca="1" si="127"/>
        <v>1517.0642596590253</v>
      </c>
      <c r="K472" s="97">
        <f t="shared" ca="1" si="128"/>
        <v>1834.3870843587629</v>
      </c>
      <c r="L472" s="97">
        <f t="shared" ca="1" si="129"/>
        <v>2218.0840091892701</v>
      </c>
      <c r="M472" s="97">
        <f t="shared" ca="1" si="130"/>
        <v>2682.0384387633044</v>
      </c>
      <c r="N472" s="54">
        <f>Assumptions!E59</f>
        <v>0.25</v>
      </c>
      <c r="O472" s="77">
        <f t="shared" ca="1" si="131"/>
        <v>0.2634494336493326</v>
      </c>
      <c r="P472" s="77">
        <f t="shared" ca="1" si="132"/>
        <v>0.2768988672986652</v>
      </c>
      <c r="Q472" s="77">
        <f t="shared" ca="1" si="133"/>
        <v>0.29034830094799779</v>
      </c>
      <c r="R472" s="77">
        <f t="shared" ca="1" si="134"/>
        <v>0.30379773459733039</v>
      </c>
      <c r="S472" s="97">
        <f t="shared" ca="1" si="135"/>
        <v>178.61382580024855</v>
      </c>
      <c r="T472" s="97">
        <f t="shared" ca="1" si="136"/>
        <v>227.59323057260931</v>
      </c>
      <c r="U472" s="97">
        <f t="shared" ca="1" si="137"/>
        <v>289.2479284765023</v>
      </c>
      <c r="V472" s="97">
        <f t="shared" ca="1" si="138"/>
        <v>366.73754554198189</v>
      </c>
      <c r="W472" s="97">
        <f t="shared" ca="1" si="139"/>
        <v>463.98893419099289</v>
      </c>
      <c r="X472" s="97">
        <f t="shared" ca="1" si="140"/>
        <v>1180.5083017781785</v>
      </c>
      <c r="Y472" s="97">
        <f t="shared" ca="1" si="141"/>
        <v>12850.428395172539</v>
      </c>
      <c r="Z472" s="97">
        <f t="shared" ca="1" si="142"/>
        <v>14656.971076942316</v>
      </c>
      <c r="AA472" s="97">
        <f ca="1">Assumptions!D40*Y472+(1-Assumptions!D40)*Z472</f>
        <v>13663.372601968938</v>
      </c>
      <c r="AB472" s="97">
        <f t="shared" ca="1" si="143"/>
        <v>9359.1673494107999</v>
      </c>
      <c r="AC472" s="97">
        <f t="shared" ca="1" si="144"/>
        <v>10539.675651188978</v>
      </c>
      <c r="AD472" s="97">
        <f ca="1">AC472+Assumptions!D47-Assumptions!D48-Assumptions!D49</f>
        <v>11680.175651188978</v>
      </c>
      <c r="AE472" s="73">
        <f ca="1">AD472/Assumptions!D46</f>
        <v>251.18657314384899</v>
      </c>
      <c r="AF472" s="77">
        <f ca="1">AE472/Assumptions!D45-1</f>
        <v>1.4919302891254862</v>
      </c>
    </row>
    <row r="473" spans="2:32" x14ac:dyDescent="0.2">
      <c r="B473" s="130">
        <v>462</v>
      </c>
      <c r="C473" s="77">
        <f ca="1">MAX(Assumptions!F70,MIN(Assumptions!G70,NORMINV(RAND(),Assumptions!D70,Assumptions!E70)))</f>
        <v>0.11882510058750928</v>
      </c>
      <c r="D473" s="77">
        <f ca="1">MAX(Assumptions!F71,MIN(Assumptions!G71,NORMINV(RAND(),Assumptions!D71,Assumptions!E71)))</f>
        <v>0.29731300479991102</v>
      </c>
      <c r="E473" s="77">
        <f ca="1">MAX(Assumptions!F72,MIN(Assumptions!G72,NORMINV(RAND(),Assumptions!D72,Assumptions!E72)))</f>
        <v>8.235780660676896E-2</v>
      </c>
      <c r="F473" s="77">
        <f ca="1">MAX(Assumptions!F73,MIN(Assumptions!G73,NORMINV(RAND(),Assumptions!D73,Assumptions!E73)))</f>
        <v>3.7329071070391948E-2</v>
      </c>
      <c r="G473" s="101">
        <f ca="1">MAX(Assumptions!F74,MIN(Assumptions!G74,NORMINV(RAND(),Assumptions!D74,Assumptions!E74)))</f>
        <v>16.996093147191917</v>
      </c>
      <c r="H473" s="77">
        <f ca="1">MAX(Assumptions!F75,MIN(Assumptions!G75,NORMINV(RAND(),Assumptions!D75,Assumptions!E75)))</f>
        <v>0.56164315748108551</v>
      </c>
      <c r="I473" s="97">
        <f ca="1">'Historical Financials'!F7*(1+C473)</f>
        <v>1160.8929243695993</v>
      </c>
      <c r="J473" s="97">
        <f t="shared" ca="1" si="127"/>
        <v>1298.8361428791445</v>
      </c>
      <c r="K473" s="97">
        <f t="shared" ca="1" si="128"/>
        <v>1453.1704782034512</v>
      </c>
      <c r="L473" s="97">
        <f t="shared" ca="1" si="129"/>
        <v>1625.8436064467751</v>
      </c>
      <c r="M473" s="97">
        <f t="shared" ca="1" si="130"/>
        <v>1819.0346365223718</v>
      </c>
      <c r="N473" s="54">
        <f>Assumptions!E59</f>
        <v>0.25</v>
      </c>
      <c r="O473" s="77">
        <f t="shared" ca="1" si="131"/>
        <v>0.26182825119997777</v>
      </c>
      <c r="P473" s="77">
        <f t="shared" ca="1" si="132"/>
        <v>0.27365650239995554</v>
      </c>
      <c r="Q473" s="77">
        <f t="shared" ca="1" si="133"/>
        <v>0.28548475359993325</v>
      </c>
      <c r="R473" s="77">
        <f t="shared" ca="1" si="134"/>
        <v>0.29731300479991102</v>
      </c>
      <c r="S473" s="97">
        <f t="shared" ca="1" si="135"/>
        <v>163.00189188509819</v>
      </c>
      <c r="T473" s="97">
        <f t="shared" ca="1" si="136"/>
        <v>190.99910953995442</v>
      </c>
      <c r="U473" s="97">
        <f t="shared" ca="1" si="137"/>
        <v>223.34838195220703</v>
      </c>
      <c r="V473" s="97">
        <f t="shared" ca="1" si="138"/>
        <v>260.68867176870282</v>
      </c>
      <c r="W473" s="97">
        <f t="shared" ca="1" si="139"/>
        <v>303.74934281620051</v>
      </c>
      <c r="X473" s="97">
        <f t="shared" ca="1" si="140"/>
        <v>884.2167464534491</v>
      </c>
      <c r="Y473" s="97">
        <f t="shared" ca="1" si="141"/>
        <v>6997.4877124236282</v>
      </c>
      <c r="Z473" s="97">
        <f t="shared" ca="1" si="142"/>
        <v>9191.8721970298975</v>
      </c>
      <c r="AA473" s="97">
        <f ca="1">Assumptions!D40*Y473+(1-Assumptions!D40)*Z473</f>
        <v>7984.9607304964502</v>
      </c>
      <c r="AB473" s="97">
        <f t="shared" ca="1" si="143"/>
        <v>5375.4956559905304</v>
      </c>
      <c r="AC473" s="97">
        <f t="shared" ca="1" si="144"/>
        <v>6259.71240244398</v>
      </c>
      <c r="AD473" s="97">
        <f ca="1">AC473+Assumptions!D47-Assumptions!D48-Assumptions!D49</f>
        <v>7400.21240244398</v>
      </c>
      <c r="AE473" s="73">
        <f ca="1">AD473/Assumptions!D46</f>
        <v>159.14435274073074</v>
      </c>
      <c r="AF473" s="77">
        <f ca="1">AE473/Assumptions!D45-1</f>
        <v>0.57881302322153516</v>
      </c>
    </row>
    <row r="474" spans="2:32" x14ac:dyDescent="0.2">
      <c r="B474" s="130">
        <v>463</v>
      </c>
      <c r="C474" s="77">
        <f ca="1">MAX(Assumptions!F70,MIN(Assumptions!G70,NORMINV(RAND(),Assumptions!D70,Assumptions!E70)))</f>
        <v>0.11550525640904596</v>
      </c>
      <c r="D474" s="77">
        <f ca="1">MAX(Assumptions!F71,MIN(Assumptions!G71,NORMINV(RAND(),Assumptions!D71,Assumptions!E71)))</f>
        <v>0.29972925412938572</v>
      </c>
      <c r="E474" s="77">
        <f ca="1">MAX(Assumptions!F72,MIN(Assumptions!G72,NORMINV(RAND(),Assumptions!D72,Assumptions!E72)))</f>
        <v>8.4346919417574315E-2</v>
      </c>
      <c r="F474" s="77">
        <f ca="1">MAX(Assumptions!F73,MIN(Assumptions!G73,NORMINV(RAND(),Assumptions!D73,Assumptions!E73)))</f>
        <v>3.5178511598977218E-2</v>
      </c>
      <c r="G474" s="101">
        <f ca="1">MAX(Assumptions!F74,MIN(Assumptions!G74,NORMINV(RAND(),Assumptions!D74,Assumptions!E74)))</f>
        <v>17.117379629452259</v>
      </c>
      <c r="H474" s="77">
        <f ca="1">MAX(Assumptions!F75,MIN(Assumptions!G75,NORMINV(RAND(),Assumptions!D75,Assumptions!E75)))</f>
        <v>0.62764721912128396</v>
      </c>
      <c r="I474" s="97">
        <f ca="1">'Historical Financials'!F7*(1+C474)</f>
        <v>1157.448254050026</v>
      </c>
      <c r="J474" s="97">
        <f t="shared" ca="1" si="127"/>
        <v>1291.1396114142767</v>
      </c>
      <c r="K474" s="97">
        <f t="shared" ca="1" si="128"/>
        <v>1440.2730232905587</v>
      </c>
      <c r="L474" s="97">
        <f t="shared" ca="1" si="129"/>
        <v>1606.6321281447665</v>
      </c>
      <c r="M474" s="97">
        <f t="shared" ca="1" si="130"/>
        <v>1792.206584061139</v>
      </c>
      <c r="N474" s="54">
        <f>Assumptions!E59</f>
        <v>0.25</v>
      </c>
      <c r="O474" s="77">
        <f t="shared" ca="1" si="131"/>
        <v>0.26243231353234642</v>
      </c>
      <c r="P474" s="77">
        <f t="shared" ca="1" si="132"/>
        <v>0.27486462706469283</v>
      </c>
      <c r="Q474" s="77">
        <f t="shared" ca="1" si="133"/>
        <v>0.28729694059703931</v>
      </c>
      <c r="R474" s="77">
        <f t="shared" ca="1" si="134"/>
        <v>0.29972925412938572</v>
      </c>
      <c r="S474" s="97">
        <f t="shared" ca="1" si="135"/>
        <v>181.61729448282105</v>
      </c>
      <c r="T474" s="97">
        <f t="shared" ca="1" si="136"/>
        <v>212.6699472106078</v>
      </c>
      <c r="U474" s="97">
        <f t="shared" ca="1" si="137"/>
        <v>248.47304852640383</v>
      </c>
      <c r="V474" s="97">
        <f t="shared" ca="1" si="138"/>
        <v>289.70971413815352</v>
      </c>
      <c r="W474" s="97">
        <f t="shared" ca="1" si="139"/>
        <v>337.15748872376065</v>
      </c>
      <c r="X474" s="97">
        <f t="shared" ca="1" si="140"/>
        <v>977.69681697836347</v>
      </c>
      <c r="Y474" s="97">
        <f t="shared" ca="1" si="141"/>
        <v>7098.4236186615217</v>
      </c>
      <c r="Z474" s="97">
        <f t="shared" ca="1" si="142"/>
        <v>9195.0582326760323</v>
      </c>
      <c r="AA474" s="97">
        <f ca="1">Assumptions!D40*Y474+(1-Assumptions!D40)*Z474</f>
        <v>8041.9091949680515</v>
      </c>
      <c r="AB474" s="97">
        <f t="shared" ca="1" si="143"/>
        <v>5364.3599941072334</v>
      </c>
      <c r="AC474" s="97">
        <f t="shared" ca="1" si="144"/>
        <v>6342.0568110855966</v>
      </c>
      <c r="AD474" s="97">
        <f ca="1">AC474+Assumptions!D47-Assumptions!D48-Assumptions!D49</f>
        <v>7482.5568110855966</v>
      </c>
      <c r="AE474" s="73">
        <f ca="1">AD474/Assumptions!D46</f>
        <v>160.91520023839993</v>
      </c>
      <c r="AF474" s="77">
        <f ca="1">AE474/Assumptions!D45-1</f>
        <v>0.59638095474603103</v>
      </c>
    </row>
    <row r="475" spans="2:32" x14ac:dyDescent="0.2">
      <c r="B475" s="130">
        <v>464</v>
      </c>
      <c r="C475" s="77">
        <f ca="1">MAX(Assumptions!F70,MIN(Assumptions!G70,NORMINV(RAND(),Assumptions!D70,Assumptions!E70)))</f>
        <v>0.16007928929775425</v>
      </c>
      <c r="D475" s="77">
        <f ca="1">MAX(Assumptions!F71,MIN(Assumptions!G71,NORMINV(RAND(),Assumptions!D71,Assumptions!E71)))</f>
        <v>0.23794086102778772</v>
      </c>
      <c r="E475" s="77">
        <f ca="1">MAX(Assumptions!F72,MIN(Assumptions!G72,NORMINV(RAND(),Assumptions!D72,Assumptions!E72)))</f>
        <v>7.731834635727311E-2</v>
      </c>
      <c r="F475" s="77">
        <f ca="1">MAX(Assumptions!F73,MIN(Assumptions!G73,NORMINV(RAND(),Assumptions!D73,Assumptions!E73)))</f>
        <v>3.9997148748742467E-2</v>
      </c>
      <c r="G475" s="101">
        <f ca="1">MAX(Assumptions!F74,MIN(Assumptions!G74,NORMINV(RAND(),Assumptions!D74,Assumptions!E74)))</f>
        <v>19.423274423471611</v>
      </c>
      <c r="H475" s="77">
        <f ca="1">MAX(Assumptions!F75,MIN(Assumptions!G75,NORMINV(RAND(),Assumptions!D75,Assumptions!E75)))</f>
        <v>0.66448869329919324</v>
      </c>
      <c r="I475" s="97">
        <f ca="1">'Historical Financials'!F7*(1+C475)</f>
        <v>1203.6982705753496</v>
      </c>
      <c r="J475" s="97">
        <f t="shared" ca="1" si="127"/>
        <v>1396.3854342579875</v>
      </c>
      <c r="K475" s="97">
        <f t="shared" ca="1" si="128"/>
        <v>1619.9178221597422</v>
      </c>
      <c r="L475" s="97">
        <f t="shared" ca="1" si="129"/>
        <v>1879.2331158518396</v>
      </c>
      <c r="M475" s="97">
        <f t="shared" ca="1" si="130"/>
        <v>2180.0594174622065</v>
      </c>
      <c r="N475" s="54">
        <f>Assumptions!E59</f>
        <v>0.25</v>
      </c>
      <c r="O475" s="77">
        <f t="shared" ca="1" si="131"/>
        <v>0.24698521525694694</v>
      </c>
      <c r="P475" s="77">
        <f t="shared" ca="1" si="132"/>
        <v>0.24397043051389386</v>
      </c>
      <c r="Q475" s="77">
        <f t="shared" ca="1" si="133"/>
        <v>0.24095564577084078</v>
      </c>
      <c r="R475" s="77">
        <f t="shared" ca="1" si="134"/>
        <v>0.23794086102778772</v>
      </c>
      <c r="S475" s="97">
        <f t="shared" ca="1" si="135"/>
        <v>199.9609727352782</v>
      </c>
      <c r="T475" s="97">
        <f t="shared" ca="1" si="136"/>
        <v>229.17321763850256</v>
      </c>
      <c r="U475" s="97">
        <f t="shared" ca="1" si="137"/>
        <v>262.61393766355673</v>
      </c>
      <c r="V475" s="97">
        <f t="shared" ca="1" si="138"/>
        <v>300.88834055201534</v>
      </c>
      <c r="W475" s="97">
        <f t="shared" ca="1" si="139"/>
        <v>344.6870402187451</v>
      </c>
      <c r="X475" s="97">
        <f t="shared" ca="1" si="140"/>
        <v>1053.9951126028823</v>
      </c>
      <c r="Y475" s="97">
        <f t="shared" ca="1" si="141"/>
        <v>9605.0920658612631</v>
      </c>
      <c r="Z475" s="97">
        <f t="shared" ca="1" si="142"/>
        <v>10075.342199040861</v>
      </c>
      <c r="AA475" s="97">
        <f ca="1">Assumptions!D40*Y475+(1-Assumptions!D40)*Z475</f>
        <v>9816.7046257920811</v>
      </c>
      <c r="AB475" s="97">
        <f t="shared" ca="1" si="143"/>
        <v>6764.6517672250538</v>
      </c>
      <c r="AC475" s="97">
        <f t="shared" ca="1" si="144"/>
        <v>7818.6468798279366</v>
      </c>
      <c r="AD475" s="97">
        <f ca="1">AC475+Assumptions!D47-Assumptions!D48-Assumptions!D49</f>
        <v>8959.1468798279366</v>
      </c>
      <c r="AE475" s="73">
        <f ca="1">AD475/Assumptions!D46</f>
        <v>192.6698253726438</v>
      </c>
      <c r="AF475" s="77">
        <f ca="1">AE475/Assumptions!D45-1</f>
        <v>0.91140699774448208</v>
      </c>
    </row>
    <row r="476" spans="2:32" x14ac:dyDescent="0.2">
      <c r="B476" s="130">
        <v>465</v>
      </c>
      <c r="C476" s="77">
        <f ca="1">MAX(Assumptions!F70,MIN(Assumptions!G70,NORMINV(RAND(),Assumptions!D70,Assumptions!E70)))</f>
        <v>0.19646297355977452</v>
      </c>
      <c r="D476" s="77">
        <f ca="1">MAX(Assumptions!F71,MIN(Assumptions!G71,NORMINV(RAND(),Assumptions!D71,Assumptions!E71)))</f>
        <v>0.28705732513350896</v>
      </c>
      <c r="E476" s="77">
        <f ca="1">MAX(Assumptions!F72,MIN(Assumptions!G72,NORMINV(RAND(),Assumptions!D72,Assumptions!E72)))</f>
        <v>7.6972656695662833E-2</v>
      </c>
      <c r="F476" s="77">
        <f ca="1">MAX(Assumptions!F73,MIN(Assumptions!G73,NORMINV(RAND(),Assumptions!D73,Assumptions!E73)))</f>
        <v>1.6766345575205753E-2</v>
      </c>
      <c r="G476" s="101">
        <f ca="1">MAX(Assumptions!F74,MIN(Assumptions!G74,NORMINV(RAND(),Assumptions!D74,Assumptions!E74)))</f>
        <v>11.890163364491999</v>
      </c>
      <c r="H476" s="77">
        <f ca="1">MAX(Assumptions!F75,MIN(Assumptions!G75,NORMINV(RAND(),Assumptions!D75,Assumptions!E75)))</f>
        <v>0.65386554859204638</v>
      </c>
      <c r="I476" s="97">
        <f ca="1">'Historical Financials'!F7*(1+C476)</f>
        <v>1241.4499813656219</v>
      </c>
      <c r="J476" s="97">
        <f t="shared" ca="1" si="127"/>
        <v>1485.3489362304385</v>
      </c>
      <c r="K476" s="97">
        <f t="shared" ca="1" si="128"/>
        <v>1777.1650050161184</v>
      </c>
      <c r="L476" s="97">
        <f t="shared" ca="1" si="129"/>
        <v>2126.3121264079564</v>
      </c>
      <c r="M476" s="97">
        <f t="shared" ca="1" si="130"/>
        <v>2544.0537294782707</v>
      </c>
      <c r="N476" s="54">
        <f>Assumptions!E59</f>
        <v>0.25</v>
      </c>
      <c r="O476" s="77">
        <f t="shared" ca="1" si="131"/>
        <v>0.25926433128337723</v>
      </c>
      <c r="P476" s="77">
        <f t="shared" ca="1" si="132"/>
        <v>0.26852866256675445</v>
      </c>
      <c r="Q476" s="77">
        <f t="shared" ca="1" si="133"/>
        <v>0.27779299385013173</v>
      </c>
      <c r="R476" s="77">
        <f t="shared" ca="1" si="134"/>
        <v>0.28705732513350896</v>
      </c>
      <c r="S476" s="97">
        <f t="shared" ca="1" si="135"/>
        <v>202.93534327880451</v>
      </c>
      <c r="T476" s="97">
        <f t="shared" ca="1" si="136"/>
        <v>251.80231416484443</v>
      </c>
      <c r="U476" s="97">
        <f t="shared" ca="1" si="137"/>
        <v>312.03754837394177</v>
      </c>
      <c r="V476" s="97">
        <f t="shared" ca="1" si="138"/>
        <v>386.22177885822515</v>
      </c>
      <c r="W476" s="97">
        <f t="shared" ca="1" si="139"/>
        <v>477.51098669226434</v>
      </c>
      <c r="X476" s="97">
        <f t="shared" ca="1" si="140"/>
        <v>1271.9961157521773</v>
      </c>
      <c r="Y476" s="97">
        <f t="shared" ca="1" si="141"/>
        <v>8064.2227014990449</v>
      </c>
      <c r="Z476" s="97">
        <f t="shared" ca="1" si="142"/>
        <v>8683.2585878494647</v>
      </c>
      <c r="AA476" s="97">
        <f ca="1">Assumptions!D40*Y476+(1-Assumptions!D40)*Z476</f>
        <v>8342.7888503567337</v>
      </c>
      <c r="AB476" s="97">
        <f t="shared" ca="1" si="143"/>
        <v>5758.2148668838063</v>
      </c>
      <c r="AC476" s="97">
        <f t="shared" ca="1" si="144"/>
        <v>7030.2109826359838</v>
      </c>
      <c r="AD476" s="97">
        <f ca="1">AC476+Assumptions!D47-Assumptions!D48-Assumptions!D49</f>
        <v>8170.7109826359838</v>
      </c>
      <c r="AE476" s="73">
        <f ca="1">AD476/Assumptions!D46</f>
        <v>175.71421468034373</v>
      </c>
      <c r="AF476" s="77">
        <f ca="1">AE476/Assumptions!D45-1</f>
        <v>0.74319657420975926</v>
      </c>
    </row>
    <row r="477" spans="2:32" x14ac:dyDescent="0.2">
      <c r="B477" s="130">
        <v>466</v>
      </c>
      <c r="C477" s="77">
        <f ca="1">MAX(Assumptions!F70,MIN(Assumptions!G70,NORMINV(RAND(),Assumptions!D70,Assumptions!E70)))</f>
        <v>0.15604628772524934</v>
      </c>
      <c r="D477" s="77">
        <f ca="1">MAX(Assumptions!F71,MIN(Assumptions!G71,NORMINV(RAND(),Assumptions!D71,Assumptions!E71)))</f>
        <v>0.30738842426062496</v>
      </c>
      <c r="E477" s="77">
        <f ca="1">MAX(Assumptions!F72,MIN(Assumptions!G72,NORMINV(RAND(),Assumptions!D72,Assumptions!E72)))</f>
        <v>8.3208457192094396E-2</v>
      </c>
      <c r="F477" s="77">
        <f ca="1">MAX(Assumptions!F73,MIN(Assumptions!G73,NORMINV(RAND(),Assumptions!D73,Assumptions!E73)))</f>
        <v>3.9423539129493486E-2</v>
      </c>
      <c r="G477" s="101">
        <f ca="1">MAX(Assumptions!F74,MIN(Assumptions!G74,NORMINV(RAND(),Assumptions!D74,Assumptions!E74)))</f>
        <v>13.453983190278628</v>
      </c>
      <c r="H477" s="77">
        <f ca="1">MAX(Assumptions!F75,MIN(Assumptions!G75,NORMINV(RAND(),Assumptions!D75,Assumptions!E75)))</f>
        <v>0.6025437582729728</v>
      </c>
      <c r="I477" s="97">
        <f ca="1">'Historical Financials'!F7*(1+C477)</f>
        <v>1199.5136281437185</v>
      </c>
      <c r="J477" s="97">
        <f t="shared" ca="1" si="127"/>
        <v>1386.693276891391</v>
      </c>
      <c r="K477" s="97">
        <f t="shared" ca="1" si="128"/>
        <v>1603.0816149638538</v>
      </c>
      <c r="L477" s="97">
        <f t="shared" ca="1" si="129"/>
        <v>1853.2365498995607</v>
      </c>
      <c r="M477" s="97">
        <f t="shared" ca="1" si="130"/>
        <v>2142.4272337881357</v>
      </c>
      <c r="N477" s="54">
        <f>Assumptions!E59</f>
        <v>0.25</v>
      </c>
      <c r="O477" s="77">
        <f t="shared" ca="1" si="131"/>
        <v>0.26434710606515621</v>
      </c>
      <c r="P477" s="77">
        <f t="shared" ca="1" si="132"/>
        <v>0.27869421213031248</v>
      </c>
      <c r="Q477" s="77">
        <f t="shared" ca="1" si="133"/>
        <v>0.29304131819546875</v>
      </c>
      <c r="R477" s="77">
        <f t="shared" ca="1" si="134"/>
        <v>0.30738842426062496</v>
      </c>
      <c r="S477" s="97">
        <f t="shared" ca="1" si="135"/>
        <v>180.68986240034133</v>
      </c>
      <c r="T477" s="97">
        <f t="shared" ca="1" si="136"/>
        <v>220.87347413274432</v>
      </c>
      <c r="U477" s="97">
        <f t="shared" ca="1" si="137"/>
        <v>269.19821438161921</v>
      </c>
      <c r="V477" s="97">
        <f t="shared" ca="1" si="138"/>
        <v>327.22638012904019</v>
      </c>
      <c r="W477" s="97">
        <f t="shared" ca="1" si="139"/>
        <v>396.80960955250816</v>
      </c>
      <c r="X477" s="97">
        <f t="shared" ca="1" si="140"/>
        <v>1070.6281426585456</v>
      </c>
      <c r="Y477" s="97">
        <f t="shared" ca="1" si="141"/>
        <v>9419.9844826010849</v>
      </c>
      <c r="Z477" s="97">
        <f t="shared" ca="1" si="142"/>
        <v>8860.2192676633313</v>
      </c>
      <c r="AA477" s="97">
        <f ca="1">Assumptions!D40*Y477+(1-Assumptions!D40)*Z477</f>
        <v>9168.0901358790943</v>
      </c>
      <c r="AB477" s="97">
        <f t="shared" ca="1" si="143"/>
        <v>6147.7848981336347</v>
      </c>
      <c r="AC477" s="97">
        <f t="shared" ca="1" si="144"/>
        <v>7218.4130407921803</v>
      </c>
      <c r="AD477" s="97">
        <f ca="1">AC477+Assumptions!D47-Assumptions!D48-Assumptions!D49</f>
        <v>8358.9130407921803</v>
      </c>
      <c r="AE477" s="73">
        <f ca="1">AD477/Assumptions!D46</f>
        <v>179.7615707697243</v>
      </c>
      <c r="AF477" s="77">
        <f ca="1">AE477/Assumptions!D45-1</f>
        <v>0.78334891636631254</v>
      </c>
    </row>
    <row r="478" spans="2:32" x14ac:dyDescent="0.2">
      <c r="B478" s="130">
        <v>467</v>
      </c>
      <c r="C478" s="77">
        <f ca="1">MAX(Assumptions!F70,MIN(Assumptions!G70,NORMINV(RAND(),Assumptions!D70,Assumptions!E70)))</f>
        <v>0.20386038825340239</v>
      </c>
      <c r="D478" s="77">
        <f ca="1">MAX(Assumptions!F71,MIN(Assumptions!G71,NORMINV(RAND(),Assumptions!D71,Assumptions!E71)))</f>
        <v>0.27037828185094936</v>
      </c>
      <c r="E478" s="77">
        <f ca="1">MAX(Assumptions!F72,MIN(Assumptions!G72,NORMINV(RAND(),Assumptions!D72,Assumptions!E72)))</f>
        <v>7.9063502012523754E-2</v>
      </c>
      <c r="F478" s="77">
        <f ca="1">MAX(Assumptions!F73,MIN(Assumptions!G73,NORMINV(RAND(),Assumptions!D73,Assumptions!E73)))</f>
        <v>4.7552972875309345E-2</v>
      </c>
      <c r="G478" s="101">
        <f ca="1">MAX(Assumptions!F74,MIN(Assumptions!G74,NORMINV(RAND(),Assumptions!D74,Assumptions!E74)))</f>
        <v>14.673344238493764</v>
      </c>
      <c r="H478" s="77">
        <f ca="1">MAX(Assumptions!F75,MIN(Assumptions!G75,NORMINV(RAND(),Assumptions!D75,Assumptions!E75)))</f>
        <v>0.59407213631515543</v>
      </c>
      <c r="I478" s="97">
        <f ca="1">'Historical Financials'!F7*(1+C478)</f>
        <v>1249.1255388517302</v>
      </c>
      <c r="J478" s="97">
        <f t="shared" ca="1" si="127"/>
        <v>1503.7727561792844</v>
      </c>
      <c r="K478" s="97">
        <f t="shared" ca="1" si="128"/>
        <v>1810.3324540988824</v>
      </c>
      <c r="L478" s="97">
        <f t="shared" ca="1" si="129"/>
        <v>2179.3875310592157</v>
      </c>
      <c r="M478" s="97">
        <f t="shared" ca="1" si="130"/>
        <v>2623.6783192955718</v>
      </c>
      <c r="N478" s="54">
        <f>Assumptions!E59</f>
        <v>0.25</v>
      </c>
      <c r="O478" s="77">
        <f t="shared" ca="1" si="131"/>
        <v>0.25509457046273731</v>
      </c>
      <c r="P478" s="77">
        <f t="shared" ca="1" si="132"/>
        <v>0.26018914092547468</v>
      </c>
      <c r="Q478" s="77">
        <f t="shared" ca="1" si="133"/>
        <v>0.26528371138821205</v>
      </c>
      <c r="R478" s="77">
        <f t="shared" ca="1" si="134"/>
        <v>0.27037828185094936</v>
      </c>
      <c r="S478" s="97">
        <f t="shared" ca="1" si="135"/>
        <v>185.51766934786676</v>
      </c>
      <c r="T478" s="97">
        <f t="shared" ca="1" si="136"/>
        <v>227.88860539298344</v>
      </c>
      <c r="U478" s="97">
        <f t="shared" ca="1" si="137"/>
        <v>279.82511282205166</v>
      </c>
      <c r="V478" s="97">
        <f t="shared" ca="1" si="138"/>
        <v>343.46637764314096</v>
      </c>
      <c r="W478" s="97">
        <f t="shared" ca="1" si="139"/>
        <v>421.42624030964208</v>
      </c>
      <c r="X478" s="97">
        <f t="shared" ca="1" si="140"/>
        <v>1131.7527653107195</v>
      </c>
      <c r="Y478" s="97">
        <f t="shared" ca="1" si="141"/>
        <v>14010.120520719905</v>
      </c>
      <c r="Z478" s="97">
        <f t="shared" ca="1" si="142"/>
        <v>10409.05963634878</v>
      </c>
      <c r="AA478" s="97">
        <f ca="1">Assumptions!D40*Y478+(1-Assumptions!D40)*Z478</f>
        <v>12389.643122752899</v>
      </c>
      <c r="AB478" s="97">
        <f t="shared" ca="1" si="143"/>
        <v>8468.8371227848274</v>
      </c>
      <c r="AC478" s="97">
        <f t="shared" ca="1" si="144"/>
        <v>9600.5898880955465</v>
      </c>
      <c r="AD478" s="97">
        <f ca="1">AC478+Assumptions!D47-Assumptions!D48-Assumptions!D49</f>
        <v>10741.089888095546</v>
      </c>
      <c r="AE478" s="73">
        <f ca="1">AD478/Assumptions!D46</f>
        <v>230.99118038915154</v>
      </c>
      <c r="AF478" s="77">
        <f ca="1">AE478/Assumptions!D45-1</f>
        <v>1.2915791705272972</v>
      </c>
    </row>
    <row r="479" spans="2:32" x14ac:dyDescent="0.2">
      <c r="B479" s="130">
        <v>468</v>
      </c>
      <c r="C479" s="77">
        <f ca="1">MAX(Assumptions!F70,MIN(Assumptions!G70,NORMINV(RAND(),Assumptions!D70,Assumptions!E70)))</f>
        <v>0.12723046379663258</v>
      </c>
      <c r="D479" s="77">
        <f ca="1">MAX(Assumptions!F71,MIN(Assumptions!G71,NORMINV(RAND(),Assumptions!D71,Assumptions!E71)))</f>
        <v>0.26858968119947674</v>
      </c>
      <c r="E479" s="77">
        <f ca="1">MAX(Assumptions!F72,MIN(Assumptions!G72,NORMINV(RAND(),Assumptions!D72,Assumptions!E72)))</f>
        <v>9.1221535423812075E-2</v>
      </c>
      <c r="F479" s="77">
        <f ca="1">MAX(Assumptions!F73,MIN(Assumptions!G73,NORMINV(RAND(),Assumptions!D73,Assumptions!E73)))</f>
        <v>3.22808880915844E-2</v>
      </c>
      <c r="G479" s="101">
        <f ca="1">MAX(Assumptions!F74,MIN(Assumptions!G74,NORMINV(RAND(),Assumptions!D74,Assumptions!E74)))</f>
        <v>17.228510040396596</v>
      </c>
      <c r="H479" s="77">
        <f ca="1">MAX(Assumptions!F75,MIN(Assumptions!G75,NORMINV(RAND(),Assumptions!D75,Assumptions!E75)))</f>
        <v>0.56578830702639593</v>
      </c>
      <c r="I479" s="97">
        <f ca="1">'Historical Financials'!F7*(1+C479)</f>
        <v>1169.6143292353859</v>
      </c>
      <c r="J479" s="97">
        <f t="shared" ca="1" si="127"/>
        <v>1318.4249028071913</v>
      </c>
      <c r="K479" s="97">
        <f t="shared" ca="1" si="128"/>
        <v>1486.1687146723805</v>
      </c>
      <c r="L479" s="97">
        <f t="shared" ca="1" si="129"/>
        <v>1675.2546495201927</v>
      </c>
      <c r="M479" s="97">
        <f t="shared" ca="1" si="130"/>
        <v>1888.398075556112</v>
      </c>
      <c r="N479" s="54">
        <f>Assumptions!E59</f>
        <v>0.25</v>
      </c>
      <c r="O479" s="77">
        <f t="shared" ca="1" si="131"/>
        <v>0.2546474202998692</v>
      </c>
      <c r="P479" s="77">
        <f t="shared" ca="1" si="132"/>
        <v>0.2592948405997384</v>
      </c>
      <c r="Q479" s="77">
        <f t="shared" ca="1" si="133"/>
        <v>0.26394226089960754</v>
      </c>
      <c r="R479" s="77">
        <f t="shared" ca="1" si="134"/>
        <v>0.26858968119947674</v>
      </c>
      <c r="S479" s="97">
        <f t="shared" ca="1" si="135"/>
        <v>165.43852780297567</v>
      </c>
      <c r="T479" s="97">
        <f t="shared" ca="1" si="136"/>
        <v>189.95408878014018</v>
      </c>
      <c r="U479" s="97">
        <f t="shared" ca="1" si="137"/>
        <v>218.02985093388804</v>
      </c>
      <c r="V479" s="97">
        <f t="shared" ca="1" si="138"/>
        <v>250.17489848580988</v>
      </c>
      <c r="W479" s="97">
        <f t="shared" ca="1" si="139"/>
        <v>286.97022662051353</v>
      </c>
      <c r="X479" s="97">
        <f t="shared" ca="1" si="140"/>
        <v>840.8329872497527</v>
      </c>
      <c r="Y479" s="97">
        <f t="shared" ca="1" si="141"/>
        <v>5025.9692385443414</v>
      </c>
      <c r="Z479" s="97">
        <f t="shared" ca="1" si="142"/>
        <v>8738.3732912595278</v>
      </c>
      <c r="AA479" s="97">
        <f ca="1">Assumptions!D40*Y479+(1-Assumptions!D40)*Z479</f>
        <v>6696.551062266175</v>
      </c>
      <c r="AB479" s="97">
        <f t="shared" ca="1" si="143"/>
        <v>4327.9929376425816</v>
      </c>
      <c r="AC479" s="97">
        <f t="shared" ca="1" si="144"/>
        <v>5168.8259248923341</v>
      </c>
      <c r="AD479" s="97">
        <f ca="1">AC479+Assumptions!D47-Assumptions!D48-Assumptions!D49</f>
        <v>6309.3259248923341</v>
      </c>
      <c r="AE479" s="73">
        <f ca="1">AD479/Assumptions!D46</f>
        <v>135.68442849230826</v>
      </c>
      <c r="AF479" s="77">
        <f ca="1">AE479/Assumptions!D45-1</f>
        <v>0.34607567948718509</v>
      </c>
    </row>
    <row r="480" spans="2:32" x14ac:dyDescent="0.2">
      <c r="B480" s="130">
        <v>469</v>
      </c>
      <c r="C480" s="77">
        <f ca="1">MAX(Assumptions!F70,MIN(Assumptions!G70,NORMINV(RAND(),Assumptions!D70,Assumptions!E70)))</f>
        <v>0.18485832039120939</v>
      </c>
      <c r="D480" s="77">
        <f ca="1">MAX(Assumptions!F71,MIN(Assumptions!G71,NORMINV(RAND(),Assumptions!D71,Assumptions!E71)))</f>
        <v>0.36440526314171906</v>
      </c>
      <c r="E480" s="77">
        <f ca="1">MAX(Assumptions!F72,MIN(Assumptions!G72,NORMINV(RAND(),Assumptions!D72,Assumptions!E72)))</f>
        <v>0.1013598084746487</v>
      </c>
      <c r="F480" s="77">
        <f ca="1">MAX(Assumptions!F73,MIN(Assumptions!G73,NORMINV(RAND(),Assumptions!D73,Assumptions!E73)))</f>
        <v>3.6224421539810522E-2</v>
      </c>
      <c r="G480" s="101">
        <f ca="1">MAX(Assumptions!F74,MIN(Assumptions!G74,NORMINV(RAND(),Assumptions!D74,Assumptions!E74)))</f>
        <v>15.600732063883511</v>
      </c>
      <c r="H480" s="77">
        <f ca="1">MAX(Assumptions!F75,MIN(Assumptions!G75,NORMINV(RAND(),Assumptions!D75,Assumptions!E75)))</f>
        <v>0.56841038100956831</v>
      </c>
      <c r="I480" s="97">
        <f ca="1">'Historical Financials'!F7*(1+C480)</f>
        <v>1229.4089932379186</v>
      </c>
      <c r="J480" s="97">
        <f t="shared" ca="1" si="127"/>
        <v>1456.6754748017279</v>
      </c>
      <c r="K480" s="97">
        <f t="shared" ca="1" si="128"/>
        <v>1725.9540564286426</v>
      </c>
      <c r="L480" s="97">
        <f t="shared" ca="1" si="129"/>
        <v>2045.0110243724359</v>
      </c>
      <c r="M480" s="97">
        <f t="shared" ca="1" si="130"/>
        <v>2423.048327519431</v>
      </c>
      <c r="N480" s="54">
        <f>Assumptions!E59</f>
        <v>0.25</v>
      </c>
      <c r="O480" s="77">
        <f t="shared" ca="1" si="131"/>
        <v>0.27860131578542979</v>
      </c>
      <c r="P480" s="77">
        <f t="shared" ca="1" si="132"/>
        <v>0.30720263157085953</v>
      </c>
      <c r="Q480" s="77">
        <f t="shared" ca="1" si="133"/>
        <v>0.33580394735628927</v>
      </c>
      <c r="R480" s="77">
        <f t="shared" ca="1" si="134"/>
        <v>0.36440526314171906</v>
      </c>
      <c r="S480" s="97">
        <f t="shared" ca="1" si="135"/>
        <v>174.70220856573877</v>
      </c>
      <c r="T480" s="97">
        <f t="shared" ca="1" si="136"/>
        <v>230.67895346919087</v>
      </c>
      <c r="U480" s="97">
        <f t="shared" ca="1" si="137"/>
        <v>301.38120400931109</v>
      </c>
      <c r="V480" s="97">
        <f t="shared" ca="1" si="138"/>
        <v>390.34035382839113</v>
      </c>
      <c r="W480" s="97">
        <f t="shared" ca="1" si="139"/>
        <v>501.89020276986417</v>
      </c>
      <c r="X480" s="97">
        <f t="shared" ca="1" si="140"/>
        <v>1149.4006077435761</v>
      </c>
      <c r="Y480" s="97">
        <f t="shared" ca="1" si="141"/>
        <v>7984.4598998388165</v>
      </c>
      <c r="Z480" s="97">
        <f t="shared" ca="1" si="142"/>
        <v>13775.002780550929</v>
      </c>
      <c r="AA480" s="97">
        <f ca="1">Assumptions!D40*Y480+(1-Assumptions!D40)*Z480</f>
        <v>10590.204196159266</v>
      </c>
      <c r="AB480" s="97">
        <f t="shared" ca="1" si="143"/>
        <v>6535.1899422901261</v>
      </c>
      <c r="AC480" s="97">
        <f t="shared" ca="1" si="144"/>
        <v>7684.5905500337021</v>
      </c>
      <c r="AD480" s="97">
        <f ca="1">AC480+Assumptions!D47-Assumptions!D48-Assumptions!D49</f>
        <v>8825.090550033703</v>
      </c>
      <c r="AE480" s="73">
        <f ca="1">AD480/Assumptions!D46</f>
        <v>189.78689354911188</v>
      </c>
      <c r="AF480" s="77">
        <f ca="1">AE480/Assumptions!D45-1</f>
        <v>0.88280648362214165</v>
      </c>
    </row>
    <row r="481" spans="2:32" x14ac:dyDescent="0.2">
      <c r="B481" s="130">
        <v>470</v>
      </c>
      <c r="C481" s="77">
        <f ca="1">MAX(Assumptions!F70,MIN(Assumptions!G70,NORMINV(RAND(),Assumptions!D70,Assumptions!E70)))</f>
        <v>0.17046216306035208</v>
      </c>
      <c r="D481" s="77">
        <f ca="1">MAX(Assumptions!F71,MIN(Assumptions!G71,NORMINV(RAND(),Assumptions!D71,Assumptions!E71)))</f>
        <v>0.25960435503014645</v>
      </c>
      <c r="E481" s="77">
        <f ca="1">MAX(Assumptions!F72,MIN(Assumptions!G72,NORMINV(RAND(),Assumptions!D72,Assumptions!E72)))</f>
        <v>0.10139781270683704</v>
      </c>
      <c r="F481" s="77">
        <f ca="1">MAX(Assumptions!F73,MIN(Assumptions!G73,NORMINV(RAND(),Assumptions!D73,Assumptions!E73)))</f>
        <v>2.7665982221259197E-2</v>
      </c>
      <c r="G481" s="101">
        <f ca="1">MAX(Assumptions!F74,MIN(Assumptions!G74,NORMINV(RAND(),Assumptions!D74,Assumptions!E74)))</f>
        <v>16.774546809470031</v>
      </c>
      <c r="H481" s="77">
        <f ca="1">MAX(Assumptions!F75,MIN(Assumptions!G75,NORMINV(RAND(),Assumptions!D75,Assumptions!E75)))</f>
        <v>0.51363558571669565</v>
      </c>
      <c r="I481" s="97">
        <f ca="1">'Historical Financials'!F7*(1+C481)</f>
        <v>1214.4715403914211</v>
      </c>
      <c r="J481" s="97">
        <f t="shared" ca="1" si="127"/>
        <v>1421.4929861417804</v>
      </c>
      <c r="K481" s="97">
        <f t="shared" ca="1" si="128"/>
        <v>1663.8037553346273</v>
      </c>
      <c r="L481" s="97">
        <f t="shared" ca="1" si="129"/>
        <v>1947.4193423769045</v>
      </c>
      <c r="M481" s="97">
        <f t="shared" ca="1" si="130"/>
        <v>2279.3806558640399</v>
      </c>
      <c r="N481" s="54">
        <f>Assumptions!E59</f>
        <v>0.25</v>
      </c>
      <c r="O481" s="77">
        <f t="shared" ca="1" si="131"/>
        <v>0.25240108875753664</v>
      </c>
      <c r="P481" s="77">
        <f t="shared" ca="1" si="132"/>
        <v>0.25480217751507322</v>
      </c>
      <c r="Q481" s="77">
        <f t="shared" ca="1" si="133"/>
        <v>0.25720326627260981</v>
      </c>
      <c r="R481" s="77">
        <f t="shared" ca="1" si="134"/>
        <v>0.25960435503014645</v>
      </c>
      <c r="S481" s="97">
        <f t="shared" ca="1" si="135"/>
        <v>155.94895024630128</v>
      </c>
      <c r="T481" s="97">
        <f t="shared" ca="1" si="136"/>
        <v>184.28545108421483</v>
      </c>
      <c r="U481" s="97">
        <f t="shared" ca="1" si="137"/>
        <v>217.75109129593079</v>
      </c>
      <c r="V481" s="97">
        <f t="shared" ca="1" si="138"/>
        <v>257.27113567075799</v>
      </c>
      <c r="W481" s="97">
        <f t="shared" ca="1" si="139"/>
        <v>303.93725507974898</v>
      </c>
      <c r="X481" s="97">
        <f t="shared" ca="1" si="140"/>
        <v>818.8409654953856</v>
      </c>
      <c r="Y481" s="97">
        <f t="shared" ca="1" si="141"/>
        <v>4236.2433662386757</v>
      </c>
      <c r="Z481" s="97">
        <f t="shared" ca="1" si="142"/>
        <v>9926.1224382712371</v>
      </c>
      <c r="AA481" s="97">
        <f ca="1">Assumptions!D40*Y481+(1-Assumptions!D40)*Z481</f>
        <v>6796.6889486533273</v>
      </c>
      <c r="AB481" s="97">
        <f t="shared" ca="1" si="143"/>
        <v>4193.497094840448</v>
      </c>
      <c r="AC481" s="97">
        <f t="shared" ca="1" si="144"/>
        <v>5012.3380603358337</v>
      </c>
      <c r="AD481" s="97">
        <f ca="1">AC481+Assumptions!D47-Assumptions!D48-Assumptions!D49</f>
        <v>6152.8380603358337</v>
      </c>
      <c r="AE481" s="73">
        <f ca="1">AD481/Assumptions!D46</f>
        <v>132.31909807173835</v>
      </c>
      <c r="AF481" s="77">
        <f ca="1">AE481/Assumptions!D45-1</f>
        <v>0.31268946499740435</v>
      </c>
    </row>
    <row r="482" spans="2:32" x14ac:dyDescent="0.2">
      <c r="B482" s="130">
        <v>471</v>
      </c>
      <c r="C482" s="77">
        <f ca="1">MAX(Assumptions!F70,MIN(Assumptions!G70,NORMINV(RAND(),Assumptions!D70,Assumptions!E70)))</f>
        <v>0.15676843775859764</v>
      </c>
      <c r="D482" s="77">
        <f ca="1">MAX(Assumptions!F71,MIN(Assumptions!G71,NORMINV(RAND(),Assumptions!D71,Assumptions!E71)))</f>
        <v>0.28383807905066938</v>
      </c>
      <c r="E482" s="77">
        <f ca="1">MAX(Assumptions!F72,MIN(Assumptions!G72,NORMINV(RAND(),Assumptions!D72,Assumptions!E72)))</f>
        <v>6.9478050609866296E-2</v>
      </c>
      <c r="F482" s="77">
        <f ca="1">MAX(Assumptions!F73,MIN(Assumptions!G73,NORMINV(RAND(),Assumptions!D73,Assumptions!E73)))</f>
        <v>4.5456652626612096E-2</v>
      </c>
      <c r="G482" s="101">
        <f ca="1">MAX(Assumptions!F74,MIN(Assumptions!G74,NORMINV(RAND(),Assumptions!D74,Assumptions!E74)))</f>
        <v>16.461958875079969</v>
      </c>
      <c r="H482" s="77">
        <f ca="1">MAX(Assumptions!F75,MIN(Assumptions!G75,NORMINV(RAND(),Assumptions!D75,Assumptions!E75)))</f>
        <v>0.49847323560533963</v>
      </c>
      <c r="I482" s="97">
        <f ca="1">'Historical Financials'!F7*(1+C482)</f>
        <v>1200.2629310183208</v>
      </c>
      <c r="J482" s="97">
        <f t="shared" ca="1" si="127"/>
        <v>1388.4262756136184</v>
      </c>
      <c r="K482" s="97">
        <f t="shared" ca="1" si="128"/>
        <v>1606.0876937845535</v>
      </c>
      <c r="L482" s="97">
        <f t="shared" ca="1" si="129"/>
        <v>1857.8715524424667</v>
      </c>
      <c r="M482" s="97">
        <f t="shared" ca="1" si="130"/>
        <v>2149.1271732750129</v>
      </c>
      <c r="N482" s="54">
        <f>Assumptions!E59</f>
        <v>0.25</v>
      </c>
      <c r="O482" s="77">
        <f t="shared" ca="1" si="131"/>
        <v>0.25845951976266734</v>
      </c>
      <c r="P482" s="77">
        <f t="shared" ca="1" si="132"/>
        <v>0.26691903952533469</v>
      </c>
      <c r="Q482" s="77">
        <f t="shared" ca="1" si="133"/>
        <v>0.27537855928800203</v>
      </c>
      <c r="R482" s="77">
        <f t="shared" ca="1" si="134"/>
        <v>0.28383807905066938</v>
      </c>
      <c r="S482" s="97">
        <f t="shared" ca="1" si="135"/>
        <v>149.57473670046275</v>
      </c>
      <c r="T482" s="97">
        <f t="shared" ca="1" si="136"/>
        <v>178.8781117716081</v>
      </c>
      <c r="U482" s="97">
        <f t="shared" ca="1" si="137"/>
        <v>213.69317545982577</v>
      </c>
      <c r="V482" s="97">
        <f t="shared" ca="1" si="138"/>
        <v>255.02787559386584</v>
      </c>
      <c r="W482" s="97">
        <f t="shared" ca="1" si="139"/>
        <v>304.07073166500084</v>
      </c>
      <c r="X482" s="97">
        <f t="shared" ca="1" si="140"/>
        <v>883.20952830028625</v>
      </c>
      <c r="Y482" s="97">
        <f t="shared" ca="1" si="141"/>
        <v>13233.73308705122</v>
      </c>
      <c r="Z482" s="97">
        <f t="shared" ca="1" si="142"/>
        <v>10041.862876962658</v>
      </c>
      <c r="AA482" s="97">
        <f ca="1">Assumptions!D40*Y482+(1-Assumptions!D40)*Z482</f>
        <v>11797.391492511368</v>
      </c>
      <c r="AB482" s="97">
        <f t="shared" ca="1" si="143"/>
        <v>8431.9226268442108</v>
      </c>
      <c r="AC482" s="97">
        <f t="shared" ca="1" si="144"/>
        <v>9315.1321551444962</v>
      </c>
      <c r="AD482" s="97">
        <f ca="1">AC482+Assumptions!D47-Assumptions!D48-Assumptions!D49</f>
        <v>10455.632155144496</v>
      </c>
      <c r="AE482" s="73">
        <f ca="1">AD482/Assumptions!D46</f>
        <v>224.85230441170958</v>
      </c>
      <c r="AF482" s="77">
        <f ca="1">AE482/Assumptions!D45-1</f>
        <v>1.2306776231320398</v>
      </c>
    </row>
    <row r="483" spans="2:32" x14ac:dyDescent="0.2">
      <c r="B483" s="130">
        <v>472</v>
      </c>
      <c r="C483" s="77">
        <f ca="1">MAX(Assumptions!F70,MIN(Assumptions!G70,NORMINV(RAND(),Assumptions!D70,Assumptions!E70)))</f>
        <v>9.7810404136896789E-2</v>
      </c>
      <c r="D483" s="77">
        <f ca="1">MAX(Assumptions!F71,MIN(Assumptions!G71,NORMINV(RAND(),Assumptions!D71,Assumptions!E71)))</f>
        <v>0.30188933941022839</v>
      </c>
      <c r="E483" s="77">
        <f ca="1">MAX(Assumptions!F72,MIN(Assumptions!G72,NORMINV(RAND(),Assumptions!D72,Assumptions!E72)))</f>
        <v>7.7086341340159348E-2</v>
      </c>
      <c r="F483" s="77">
        <f ca="1">MAX(Assumptions!F73,MIN(Assumptions!G73,NORMINV(RAND(),Assumptions!D73,Assumptions!E73)))</f>
        <v>2.1965443755311859E-2</v>
      </c>
      <c r="G483" s="101">
        <f ca="1">MAX(Assumptions!F74,MIN(Assumptions!G74,NORMINV(RAND(),Assumptions!D74,Assumptions!E74)))</f>
        <v>13.556254711608796</v>
      </c>
      <c r="H483" s="77">
        <f ca="1">MAX(Assumptions!F75,MIN(Assumptions!G75,NORMINV(RAND(),Assumptions!D75,Assumptions!E75)))</f>
        <v>0.53498238789729624</v>
      </c>
      <c r="I483" s="97">
        <f ca="1">'Historical Financials'!F7*(1+C483)</f>
        <v>1139.0880753324441</v>
      </c>
      <c r="J483" s="97">
        <f t="shared" ca="1" si="127"/>
        <v>1250.5027403282304</v>
      </c>
      <c r="K483" s="97">
        <f t="shared" ca="1" si="128"/>
        <v>1372.8149187340316</v>
      </c>
      <c r="L483" s="97">
        <f t="shared" ca="1" si="129"/>
        <v>1507.0905007405684</v>
      </c>
      <c r="M483" s="97">
        <f t="shared" ca="1" si="130"/>
        <v>1654.4996316888814</v>
      </c>
      <c r="N483" s="54">
        <f>Assumptions!E59</f>
        <v>0.25</v>
      </c>
      <c r="O483" s="77">
        <f t="shared" ca="1" si="131"/>
        <v>0.26297233485255711</v>
      </c>
      <c r="P483" s="77">
        <f t="shared" ca="1" si="132"/>
        <v>0.27594466970511422</v>
      </c>
      <c r="Q483" s="77">
        <f t="shared" ca="1" si="133"/>
        <v>0.28891700455767128</v>
      </c>
      <c r="R483" s="77">
        <f t="shared" ca="1" si="134"/>
        <v>0.30188933941022839</v>
      </c>
      <c r="S483" s="97">
        <f t="shared" ca="1" si="135"/>
        <v>152.34801464167154</v>
      </c>
      <c r="T483" s="97">
        <f t="shared" ca="1" si="136"/>
        <v>175.92768787139332</v>
      </c>
      <c r="U483" s="97">
        <f t="shared" ca="1" si="137"/>
        <v>202.662541400587</v>
      </c>
      <c r="V483" s="97">
        <f t="shared" ca="1" si="138"/>
        <v>232.94421035964334</v>
      </c>
      <c r="W483" s="97">
        <f t="shared" ca="1" si="139"/>
        <v>267.21075664368419</v>
      </c>
      <c r="X483" s="97">
        <f t="shared" ca="1" si="140"/>
        <v>812.69397479667293</v>
      </c>
      <c r="Y483" s="97">
        <f t="shared" ca="1" si="141"/>
        <v>4954.2037857638943</v>
      </c>
      <c r="Z483" s="97">
        <f t="shared" ca="1" si="142"/>
        <v>6771.0211788110391</v>
      </c>
      <c r="AA483" s="97">
        <f ca="1">Assumptions!D40*Y483+(1-Assumptions!D40)*Z483</f>
        <v>5771.7716126351097</v>
      </c>
      <c r="AB483" s="97">
        <f t="shared" ca="1" si="143"/>
        <v>3981.5900728285578</v>
      </c>
      <c r="AC483" s="97">
        <f t="shared" ca="1" si="144"/>
        <v>4794.2840476252304</v>
      </c>
      <c r="AD483" s="97">
        <f ca="1">AC483+Assumptions!D47-Assumptions!D48-Assumptions!D49</f>
        <v>5934.7840476252304</v>
      </c>
      <c r="AE483" s="73">
        <f ca="1">AD483/Assumptions!D46</f>
        <v>127.62976446505871</v>
      </c>
      <c r="AF483" s="77">
        <f ca="1">AE483/Assumptions!D45-1</f>
        <v>0.2661682982644713</v>
      </c>
    </row>
    <row r="484" spans="2:32" x14ac:dyDescent="0.2">
      <c r="B484" s="130">
        <v>473</v>
      </c>
      <c r="C484" s="77">
        <f ca="1">MAX(Assumptions!F70,MIN(Assumptions!G70,NORMINV(RAND(),Assumptions!D70,Assumptions!E70)))</f>
        <v>0.15439375169145444</v>
      </c>
      <c r="D484" s="77">
        <f ca="1">MAX(Assumptions!F71,MIN(Assumptions!G71,NORMINV(RAND(),Assumptions!D71,Assumptions!E71)))</f>
        <v>0.36864746801041176</v>
      </c>
      <c r="E484" s="77">
        <f ca="1">MAX(Assumptions!F72,MIN(Assumptions!G72,NORMINV(RAND(),Assumptions!D72,Assumptions!E72)))</f>
        <v>8.7697501480163545E-2</v>
      </c>
      <c r="F484" s="77">
        <f ca="1">MAX(Assumptions!F73,MIN(Assumptions!G73,NORMINV(RAND(),Assumptions!D73,Assumptions!E73)))</f>
        <v>2.0306947295560457E-2</v>
      </c>
      <c r="G484" s="101">
        <f ca="1">MAX(Assumptions!F74,MIN(Assumptions!G74,NORMINV(RAND(),Assumptions!D74,Assumptions!E74)))</f>
        <v>14.842275655308272</v>
      </c>
      <c r="H484" s="77">
        <f ca="1">MAX(Assumptions!F75,MIN(Assumptions!G75,NORMINV(RAND(),Assumptions!D75,Assumptions!E75)))</f>
        <v>0.65478365027906293</v>
      </c>
      <c r="I484" s="97">
        <f ca="1">'Historical Financials'!F7*(1+C484)</f>
        <v>1197.798956755053</v>
      </c>
      <c r="J484" s="97">
        <f t="shared" ca="1" si="127"/>
        <v>1382.731631460576</v>
      </c>
      <c r="K484" s="97">
        <f t="shared" ca="1" si="128"/>
        <v>1596.2167556242198</v>
      </c>
      <c r="L484" s="97">
        <f t="shared" ca="1" si="129"/>
        <v>1842.6626490378046</v>
      </c>
      <c r="M484" s="97">
        <f t="shared" ca="1" si="130"/>
        <v>2127.1582485244649</v>
      </c>
      <c r="N484" s="54">
        <f>Assumptions!E59</f>
        <v>0.25</v>
      </c>
      <c r="O484" s="77">
        <f t="shared" ca="1" si="131"/>
        <v>0.27966186700260293</v>
      </c>
      <c r="P484" s="77">
        <f t="shared" ca="1" si="132"/>
        <v>0.30932373400520585</v>
      </c>
      <c r="Q484" s="77">
        <f t="shared" ca="1" si="133"/>
        <v>0.33898560100780883</v>
      </c>
      <c r="R484" s="77">
        <f t="shared" ca="1" si="134"/>
        <v>0.36864746801041176</v>
      </c>
      <c r="S484" s="97">
        <f t="shared" ca="1" si="135"/>
        <v>196.07479330113176</v>
      </c>
      <c r="T484" s="97">
        <f t="shared" ca="1" si="136"/>
        <v>253.20307594464902</v>
      </c>
      <c r="U484" s="97">
        <f t="shared" ca="1" si="137"/>
        <v>323.29793908806187</v>
      </c>
      <c r="V484" s="97">
        <f t="shared" ca="1" si="138"/>
        <v>409.00150928074191</v>
      </c>
      <c r="W484" s="97">
        <f t="shared" ca="1" si="139"/>
        <v>513.46267877057824</v>
      </c>
      <c r="X484" s="97">
        <f t="shared" ca="1" si="140"/>
        <v>1274.9900133239448</v>
      </c>
      <c r="Y484" s="97">
        <f t="shared" ca="1" si="141"/>
        <v>7773.9312974266077</v>
      </c>
      <c r="Z484" s="97">
        <f t="shared" ca="1" si="142"/>
        <v>11638.889599301909</v>
      </c>
      <c r="AA484" s="97">
        <f ca="1">Assumptions!D40*Y484+(1-Assumptions!D40)*Z484</f>
        <v>9513.1625332704934</v>
      </c>
      <c r="AB484" s="97">
        <f t="shared" ca="1" si="143"/>
        <v>6248.6221236276806</v>
      </c>
      <c r="AC484" s="97">
        <f t="shared" ca="1" si="144"/>
        <v>7523.6121369516259</v>
      </c>
      <c r="AD484" s="97">
        <f ca="1">AC484+Assumptions!D47-Assumptions!D48-Assumptions!D49</f>
        <v>8664.1121369516259</v>
      </c>
      <c r="AE484" s="73">
        <f ca="1">AD484/Assumptions!D46</f>
        <v>186.32499219250809</v>
      </c>
      <c r="AF484" s="77">
        <f ca="1">AE484/Assumptions!D45-1</f>
        <v>0.84846222413202477</v>
      </c>
    </row>
    <row r="485" spans="2:32" x14ac:dyDescent="0.2">
      <c r="B485" s="130">
        <v>474</v>
      </c>
      <c r="C485" s="77">
        <f ca="1">MAX(Assumptions!F70,MIN(Assumptions!G70,NORMINV(RAND(),Assumptions!D70,Assumptions!E70)))</f>
        <v>0.11980199228554549</v>
      </c>
      <c r="D485" s="77">
        <f ca="1">MAX(Assumptions!F71,MIN(Assumptions!G71,NORMINV(RAND(),Assumptions!D71,Assumptions!E71)))</f>
        <v>0.32296143638148406</v>
      </c>
      <c r="E485" s="77">
        <f ca="1">MAX(Assumptions!F72,MIN(Assumptions!G72,NORMINV(RAND(),Assumptions!D72,Assumptions!E72)))</f>
        <v>0.10304013561190331</v>
      </c>
      <c r="F485" s="77">
        <f ca="1">MAX(Assumptions!F73,MIN(Assumptions!G73,NORMINV(RAND(),Assumptions!D73,Assumptions!E73)))</f>
        <v>3.6531803775285407E-2</v>
      </c>
      <c r="G485" s="101">
        <f ca="1">MAX(Assumptions!F74,MIN(Assumptions!G74,NORMINV(RAND(),Assumptions!D74,Assumptions!E74)))</f>
        <v>16.341028924595342</v>
      </c>
      <c r="H485" s="77">
        <f ca="1">MAX(Assumptions!F75,MIN(Assumptions!G75,NORMINV(RAND(),Assumptions!D75,Assumptions!E75)))</f>
        <v>0.64823254394353447</v>
      </c>
      <c r="I485" s="97">
        <f ca="1">'Historical Financials'!F7*(1+C485)</f>
        <v>1161.9065471954821</v>
      </c>
      <c r="J485" s="97">
        <f t="shared" ca="1" si="127"/>
        <v>1301.1052663991202</v>
      </c>
      <c r="K485" s="97">
        <f t="shared" ca="1" si="128"/>
        <v>1456.9802694869502</v>
      </c>
      <c r="L485" s="97">
        <f t="shared" ca="1" si="129"/>
        <v>1631.529408492218</v>
      </c>
      <c r="M485" s="97">
        <f t="shared" ca="1" si="130"/>
        <v>1826.9898821020433</v>
      </c>
      <c r="N485" s="54">
        <f>Assumptions!E59</f>
        <v>0.25</v>
      </c>
      <c r="O485" s="77">
        <f t="shared" ca="1" si="131"/>
        <v>0.26824035909537103</v>
      </c>
      <c r="P485" s="77">
        <f t="shared" ca="1" si="132"/>
        <v>0.28648071819074206</v>
      </c>
      <c r="Q485" s="77">
        <f t="shared" ca="1" si="133"/>
        <v>0.30472107728611303</v>
      </c>
      <c r="R485" s="77">
        <f t="shared" ca="1" si="134"/>
        <v>0.32296143638148406</v>
      </c>
      <c r="S485" s="97">
        <f t="shared" ca="1" si="135"/>
        <v>188.29640922829392</v>
      </c>
      <c r="T485" s="97">
        <f t="shared" ca="1" si="136"/>
        <v>226.23895555023498</v>
      </c>
      <c r="U485" s="97">
        <f t="shared" ca="1" si="137"/>
        <v>270.57015967424269</v>
      </c>
      <c r="V485" s="97">
        <f t="shared" ca="1" si="138"/>
        <v>322.27619841115262</v>
      </c>
      <c r="W485" s="97">
        <f t="shared" ca="1" si="139"/>
        <v>382.48784714318526</v>
      </c>
      <c r="X485" s="97">
        <f t="shared" ca="1" si="140"/>
        <v>1010.2013098437156</v>
      </c>
      <c r="Y485" s="97">
        <f t="shared" ca="1" si="141"/>
        <v>5961.069946775744</v>
      </c>
      <c r="Z485" s="97">
        <f t="shared" ca="1" si="142"/>
        <v>9641.979613441672</v>
      </c>
      <c r="AA485" s="97">
        <f ca="1">Assumptions!D40*Y485+(1-Assumptions!D40)*Z485</f>
        <v>7617.479296775412</v>
      </c>
      <c r="AB485" s="97">
        <f t="shared" ca="1" si="143"/>
        <v>4665.0328569878648</v>
      </c>
      <c r="AC485" s="97">
        <f t="shared" ca="1" si="144"/>
        <v>5675.2341668315803</v>
      </c>
      <c r="AD485" s="97">
        <f ca="1">AC485+Assumptions!D47-Assumptions!D48-Assumptions!D49</f>
        <v>6815.7341668315803</v>
      </c>
      <c r="AE485" s="73">
        <f ca="1">AD485/Assumptions!D46</f>
        <v>146.57492831895871</v>
      </c>
      <c r="AF485" s="77">
        <f ca="1">AE485/Assumptions!D45-1</f>
        <v>0.4541163523706222</v>
      </c>
    </row>
    <row r="486" spans="2:32" x14ac:dyDescent="0.2">
      <c r="B486" s="130">
        <v>475</v>
      </c>
      <c r="C486" s="77">
        <f ca="1">MAX(Assumptions!F70,MIN(Assumptions!G70,NORMINV(RAND(),Assumptions!D70,Assumptions!E70)))</f>
        <v>0.14347005901458967</v>
      </c>
      <c r="D486" s="77">
        <f ca="1">MAX(Assumptions!F71,MIN(Assumptions!G71,NORMINV(RAND(),Assumptions!D71,Assumptions!E71)))</f>
        <v>0.33372941096108083</v>
      </c>
      <c r="E486" s="77">
        <f ca="1">MAX(Assumptions!F72,MIN(Assumptions!G72,NORMINV(RAND(),Assumptions!D72,Assumptions!E72)))</f>
        <v>8.6665472120821374E-2</v>
      </c>
      <c r="F486" s="77">
        <f ca="1">MAX(Assumptions!F73,MIN(Assumptions!G73,NORMINV(RAND(),Assumptions!D73,Assumptions!E73)))</f>
        <v>2.3143337511429586E-2</v>
      </c>
      <c r="G486" s="101">
        <f ca="1">MAX(Assumptions!F74,MIN(Assumptions!G74,NORMINV(RAND(),Assumptions!D74,Assumptions!E74)))</f>
        <v>14.501804624679476</v>
      </c>
      <c r="H486" s="77">
        <f ca="1">MAX(Assumptions!F75,MIN(Assumptions!G75,NORMINV(RAND(),Assumptions!D75,Assumptions!E75)))</f>
        <v>0.55032796107501636</v>
      </c>
      <c r="I486" s="97">
        <f ca="1">'Historical Financials'!F7*(1+C486)</f>
        <v>1186.4645332335381</v>
      </c>
      <c r="J486" s="97">
        <f t="shared" ca="1" si="127"/>
        <v>1356.6866698352712</v>
      </c>
      <c r="K486" s="97">
        <f t="shared" ca="1" si="128"/>
        <v>1551.3305864208446</v>
      </c>
      <c r="L486" s="97">
        <f t="shared" ca="1" si="129"/>
        <v>1773.9000772057811</v>
      </c>
      <c r="M486" s="97">
        <f t="shared" ca="1" si="130"/>
        <v>2028.4016259684797</v>
      </c>
      <c r="N486" s="54">
        <f>Assumptions!E59</f>
        <v>0.25</v>
      </c>
      <c r="O486" s="77">
        <f t="shared" ca="1" si="131"/>
        <v>0.27093235274027022</v>
      </c>
      <c r="P486" s="77">
        <f t="shared" ca="1" si="132"/>
        <v>0.29186470548054044</v>
      </c>
      <c r="Q486" s="77">
        <f t="shared" ca="1" si="133"/>
        <v>0.31279705822081061</v>
      </c>
      <c r="R486" s="77">
        <f t="shared" ca="1" si="134"/>
        <v>0.33372941096108083</v>
      </c>
      <c r="S486" s="97">
        <f t="shared" ca="1" si="135"/>
        <v>163.2361518655585</v>
      </c>
      <c r="T486" s="97">
        <f t="shared" ca="1" si="136"/>
        <v>202.28422001887523</v>
      </c>
      <c r="U486" s="97">
        <f t="shared" ca="1" si="137"/>
        <v>249.17674836083373</v>
      </c>
      <c r="V486" s="97">
        <f t="shared" ca="1" si="138"/>
        <v>305.36087514990516</v>
      </c>
      <c r="W486" s="97">
        <f t="shared" ca="1" si="139"/>
        <v>372.53751298283834</v>
      </c>
      <c r="X486" s="97">
        <f t="shared" ca="1" si="140"/>
        <v>980.56388914783065</v>
      </c>
      <c r="Y486" s="97">
        <f t="shared" ca="1" si="141"/>
        <v>6000.4166535850973</v>
      </c>
      <c r="Z486" s="97">
        <f t="shared" ca="1" si="142"/>
        <v>9816.8121752125426</v>
      </c>
      <c r="AA486" s="97">
        <f ca="1">Assumptions!D40*Y486+(1-Assumptions!D40)*Z486</f>
        <v>7717.7946383174476</v>
      </c>
      <c r="AB486" s="97">
        <f t="shared" ca="1" si="143"/>
        <v>5093.4714784815906</v>
      </c>
      <c r="AC486" s="97">
        <f t="shared" ca="1" si="144"/>
        <v>6074.0353676294217</v>
      </c>
      <c r="AD486" s="97">
        <f ca="1">AC486+Assumptions!D47-Assumptions!D48-Assumptions!D49</f>
        <v>7214.5353676294217</v>
      </c>
      <c r="AE486" s="73">
        <f ca="1">AD486/Assumptions!D46</f>
        <v>155.15129822858972</v>
      </c>
      <c r="AF486" s="77">
        <f ca="1">AE486/Assumptions!D45-1</f>
        <v>0.53919938718839022</v>
      </c>
    </row>
    <row r="487" spans="2:32" x14ac:dyDescent="0.2">
      <c r="B487" s="130">
        <v>476</v>
      </c>
      <c r="C487" s="77">
        <f ca="1">MAX(Assumptions!F70,MIN(Assumptions!G70,NORMINV(RAND(),Assumptions!D70,Assumptions!E70)))</f>
        <v>0.13198077433475935</v>
      </c>
      <c r="D487" s="77">
        <f ca="1">MAX(Assumptions!F71,MIN(Assumptions!G71,NORMINV(RAND(),Assumptions!D71,Assumptions!E71)))</f>
        <v>0.32750696834439325</v>
      </c>
      <c r="E487" s="77">
        <f ca="1">MAX(Assumptions!F72,MIN(Assumptions!G72,NORMINV(RAND(),Assumptions!D72,Assumptions!E72)))</f>
        <v>0.1113823282201209</v>
      </c>
      <c r="F487" s="77">
        <f ca="1">MAX(Assumptions!F73,MIN(Assumptions!G73,NORMINV(RAND(),Assumptions!D73,Assumptions!E73)))</f>
        <v>2.8712315268845802E-2</v>
      </c>
      <c r="G487" s="101">
        <f ca="1">MAX(Assumptions!F74,MIN(Assumptions!G74,NORMINV(RAND(),Assumptions!D74,Assumptions!E74)))</f>
        <v>16.54194130565029</v>
      </c>
      <c r="H487" s="77">
        <f ca="1">MAX(Assumptions!F75,MIN(Assumptions!G75,NORMINV(RAND(),Assumptions!D75,Assumptions!E75)))</f>
        <v>0.54311249658413785</v>
      </c>
      <c r="I487" s="97">
        <f ca="1">'Historical Financials'!F7*(1+C487)</f>
        <v>1174.5432514497463</v>
      </c>
      <c r="J487" s="97">
        <f t="shared" ca="1" si="127"/>
        <v>1329.5603792657498</v>
      </c>
      <c r="K487" s="97">
        <f t="shared" ca="1" si="128"/>
        <v>1505.0367876460598</v>
      </c>
      <c r="L487" s="97">
        <f t="shared" ca="1" si="129"/>
        <v>1703.6727082818857</v>
      </c>
      <c r="M487" s="97">
        <f t="shared" ca="1" si="130"/>
        <v>1928.5247515339256</v>
      </c>
      <c r="N487" s="54">
        <f>Assumptions!E59</f>
        <v>0.25</v>
      </c>
      <c r="O487" s="77">
        <f t="shared" ca="1" si="131"/>
        <v>0.2693767420860983</v>
      </c>
      <c r="P487" s="77">
        <f t="shared" ca="1" si="132"/>
        <v>0.2887534841721966</v>
      </c>
      <c r="Q487" s="77">
        <f t="shared" ca="1" si="133"/>
        <v>0.30813022625829495</v>
      </c>
      <c r="R487" s="77">
        <f t="shared" ca="1" si="134"/>
        <v>0.32750696834439325</v>
      </c>
      <c r="S487" s="97">
        <f t="shared" ca="1" si="135"/>
        <v>159.47727941023064</v>
      </c>
      <c r="T487" s="97">
        <f t="shared" ca="1" si="136"/>
        <v>194.51717630071659</v>
      </c>
      <c r="U487" s="97">
        <f t="shared" ca="1" si="137"/>
        <v>236.02833590323652</v>
      </c>
      <c r="V487" s="97">
        <f t="shared" ca="1" si="138"/>
        <v>285.10856541638128</v>
      </c>
      <c r="W487" s="97">
        <f t="shared" ca="1" si="139"/>
        <v>343.03272848851907</v>
      </c>
      <c r="X487" s="97">
        <f t="shared" ca="1" si="140"/>
        <v>862.10282467860827</v>
      </c>
      <c r="Y487" s="97">
        <f t="shared" ca="1" si="141"/>
        <v>4268.5609901186181</v>
      </c>
      <c r="Z487" s="97">
        <f t="shared" ca="1" si="142"/>
        <v>10447.977714125538</v>
      </c>
      <c r="AA487" s="97">
        <f ca="1">Assumptions!D40*Y487+(1-Assumptions!D40)*Z487</f>
        <v>7049.2985159217315</v>
      </c>
      <c r="AB487" s="97">
        <f t="shared" ca="1" si="143"/>
        <v>4157.4637141363164</v>
      </c>
      <c r="AC487" s="97">
        <f t="shared" ca="1" si="144"/>
        <v>5019.5665388149246</v>
      </c>
      <c r="AD487" s="97">
        <f ca="1">AC487+Assumptions!D47-Assumptions!D48-Assumptions!D49</f>
        <v>6160.0665388149246</v>
      </c>
      <c r="AE487" s="73">
        <f ca="1">AD487/Assumptions!D46</f>
        <v>132.47454922182632</v>
      </c>
      <c r="AF487" s="77">
        <f ca="1">AE487/Assumptions!D45-1</f>
        <v>0.31423163910541985</v>
      </c>
    </row>
    <row r="488" spans="2:32" x14ac:dyDescent="0.2">
      <c r="B488" s="130">
        <v>477</v>
      </c>
      <c r="C488" s="77">
        <f ca="1">MAX(Assumptions!F70,MIN(Assumptions!G70,NORMINV(RAND(),Assumptions!D70,Assumptions!E70)))</f>
        <v>0.10355825895183446</v>
      </c>
      <c r="D488" s="77">
        <f ca="1">MAX(Assumptions!F71,MIN(Assumptions!G71,NORMINV(RAND(),Assumptions!D71,Assumptions!E71)))</f>
        <v>0.28280897979272834</v>
      </c>
      <c r="E488" s="77">
        <f ca="1">MAX(Assumptions!F72,MIN(Assumptions!G72,NORMINV(RAND(),Assumptions!D72,Assumptions!E72)))</f>
        <v>8.7784577459962029E-2</v>
      </c>
      <c r="F488" s="77">
        <f ca="1">MAX(Assumptions!F73,MIN(Assumptions!G73,NORMINV(RAND(),Assumptions!D73,Assumptions!E73)))</f>
        <v>3.6771086878280637E-2</v>
      </c>
      <c r="G488" s="101">
        <f ca="1">MAX(Assumptions!F74,MIN(Assumptions!G74,NORMINV(RAND(),Assumptions!D74,Assumptions!E74)))</f>
        <v>16.752960424801945</v>
      </c>
      <c r="H488" s="77">
        <f ca="1">MAX(Assumptions!F75,MIN(Assumptions!G75,NORMINV(RAND(),Assumptions!D75,Assumptions!E75)))</f>
        <v>0.5865498788871949</v>
      </c>
      <c r="I488" s="97">
        <f ca="1">'Historical Financials'!F7*(1+C488)</f>
        <v>1145.0520494884233</v>
      </c>
      <c r="J488" s="97">
        <f t="shared" ca="1" si="127"/>
        <v>1263.6316461426743</v>
      </c>
      <c r="K488" s="97">
        <f t="shared" ca="1" si="128"/>
        <v>1394.4911393736502</v>
      </c>
      <c r="L488" s="97">
        <f t="shared" ca="1" si="129"/>
        <v>1538.9022138909454</v>
      </c>
      <c r="M488" s="97">
        <f t="shared" ca="1" si="130"/>
        <v>1698.2682478586153</v>
      </c>
      <c r="N488" s="54">
        <f>Assumptions!E59</f>
        <v>0.25</v>
      </c>
      <c r="O488" s="77">
        <f t="shared" ca="1" si="131"/>
        <v>0.25820224494818211</v>
      </c>
      <c r="P488" s="77">
        <f t="shared" ca="1" si="132"/>
        <v>0.26640448989636417</v>
      </c>
      <c r="Q488" s="77">
        <f t="shared" ca="1" si="133"/>
        <v>0.27460673484454623</v>
      </c>
      <c r="R488" s="77">
        <f t="shared" ca="1" si="134"/>
        <v>0.28280897979272834</v>
      </c>
      <c r="S488" s="97">
        <f t="shared" ca="1" si="135"/>
        <v>167.90753523674226</v>
      </c>
      <c r="T488" s="97">
        <f t="shared" ca="1" si="136"/>
        <v>191.37511167798155</v>
      </c>
      <c r="U488" s="97">
        <f t="shared" ca="1" si="137"/>
        <v>217.90251787291214</v>
      </c>
      <c r="V488" s="97">
        <f t="shared" ca="1" si="138"/>
        <v>247.87182147045658</v>
      </c>
      <c r="W488" s="97">
        <f t="shared" ca="1" si="139"/>
        <v>281.71140806858944</v>
      </c>
      <c r="X488" s="97">
        <f t="shared" ca="1" si="140"/>
        <v>847.38031265632867</v>
      </c>
      <c r="Y488" s="97">
        <f t="shared" ca="1" si="141"/>
        <v>5725.3530271885138</v>
      </c>
      <c r="Z488" s="97">
        <f t="shared" ca="1" si="142"/>
        <v>8046.2041515414976</v>
      </c>
      <c r="AA488" s="97">
        <f ca="1">Assumptions!D40*Y488+(1-Assumptions!D40)*Z488</f>
        <v>6769.7360331473565</v>
      </c>
      <c r="AB488" s="97">
        <f t="shared" ca="1" si="143"/>
        <v>4444.8514313323294</v>
      </c>
      <c r="AC488" s="97">
        <f t="shared" ca="1" si="144"/>
        <v>5292.2317439886583</v>
      </c>
      <c r="AD488" s="97">
        <f ca="1">AC488+Assumptions!D47-Assumptions!D48-Assumptions!D49</f>
        <v>6432.7317439886583</v>
      </c>
      <c r="AE488" s="73">
        <f ca="1">AD488/Assumptions!D46</f>
        <v>138.33831707502492</v>
      </c>
      <c r="AF488" s="77">
        <f ca="1">AE488/Assumptions!D45-1</f>
        <v>0.37240393923635828</v>
      </c>
    </row>
    <row r="489" spans="2:32" x14ac:dyDescent="0.2">
      <c r="B489" s="130">
        <v>478</v>
      </c>
      <c r="C489" s="77">
        <f ca="1">MAX(Assumptions!F70,MIN(Assumptions!G70,NORMINV(RAND(),Assumptions!D70,Assumptions!E70)))</f>
        <v>0.1081527864860726</v>
      </c>
      <c r="D489" s="77">
        <f ca="1">MAX(Assumptions!F71,MIN(Assumptions!G71,NORMINV(RAND(),Assumptions!D71,Assumptions!E71)))</f>
        <v>0.28561136419774574</v>
      </c>
      <c r="E489" s="77">
        <f ca="1">MAX(Assumptions!F72,MIN(Assumptions!G72,NORMINV(RAND(),Assumptions!D72,Assumptions!E72)))</f>
        <v>8.5098171393247712E-2</v>
      </c>
      <c r="F489" s="77">
        <f ca="1">MAX(Assumptions!F73,MIN(Assumptions!G73,NORMINV(RAND(),Assumptions!D73,Assumptions!E73)))</f>
        <v>3.6477016098573775E-2</v>
      </c>
      <c r="G489" s="101">
        <f ca="1">MAX(Assumptions!F74,MIN(Assumptions!G74,NORMINV(RAND(),Assumptions!D74,Assumptions!E74)))</f>
        <v>14.353850162300599</v>
      </c>
      <c r="H489" s="77">
        <f ca="1">MAX(Assumptions!F75,MIN(Assumptions!G75,NORMINV(RAND(),Assumptions!D75,Assumptions!E75)))</f>
        <v>0.65342989706504528</v>
      </c>
      <c r="I489" s="97">
        <f ca="1">'Historical Financials'!F7*(1+C489)</f>
        <v>1149.8193312579488</v>
      </c>
      <c r="J489" s="97">
        <f t="shared" ca="1" si="127"/>
        <v>1274.1754958890483</v>
      </c>
      <c r="K489" s="97">
        <f t="shared" ca="1" si="128"/>
        <v>1411.9811262417222</v>
      </c>
      <c r="L489" s="97">
        <f t="shared" ca="1" si="129"/>
        <v>1564.6908195105075</v>
      </c>
      <c r="M489" s="97">
        <f t="shared" ca="1" si="130"/>
        <v>1733.9164916297452</v>
      </c>
      <c r="N489" s="54">
        <f>Assumptions!E59</f>
        <v>0.25</v>
      </c>
      <c r="O489" s="77">
        <f t="shared" ca="1" si="131"/>
        <v>0.25890284104943645</v>
      </c>
      <c r="P489" s="77">
        <f t="shared" ca="1" si="132"/>
        <v>0.2678056820988729</v>
      </c>
      <c r="Q489" s="77">
        <f t="shared" ca="1" si="133"/>
        <v>0.27670852314830929</v>
      </c>
      <c r="R489" s="77">
        <f t="shared" ca="1" si="134"/>
        <v>0.28561136419774574</v>
      </c>
      <c r="S489" s="97">
        <f t="shared" ca="1" si="135"/>
        <v>187.83158181682018</v>
      </c>
      <c r="T489" s="97">
        <f t="shared" ca="1" si="136"/>
        <v>215.55845702551372</v>
      </c>
      <c r="U489" s="97">
        <f t="shared" ca="1" si="137"/>
        <v>247.08573911244386</v>
      </c>
      <c r="V489" s="97">
        <f t="shared" ca="1" si="138"/>
        <v>282.91115530621659</v>
      </c>
      <c r="W489" s="97">
        <f t="shared" ca="1" si="139"/>
        <v>323.59564055368651</v>
      </c>
      <c r="X489" s="97">
        <f t="shared" ca="1" si="140"/>
        <v>968.74408392902546</v>
      </c>
      <c r="Y489" s="97">
        <f t="shared" ca="1" si="141"/>
        <v>6898.2203715824071</v>
      </c>
      <c r="Z489" s="97">
        <f t="shared" ca="1" si="142"/>
        <v>7108.4034546691873</v>
      </c>
      <c r="AA489" s="97">
        <f ca="1">Assumptions!D40*Y489+(1-Assumptions!D40)*Z489</f>
        <v>6992.8027589714584</v>
      </c>
      <c r="AB489" s="97">
        <f t="shared" ca="1" si="143"/>
        <v>4648.4281286305077</v>
      </c>
      <c r="AC489" s="97">
        <f t="shared" ca="1" si="144"/>
        <v>5617.1722125595334</v>
      </c>
      <c r="AD489" s="97">
        <f ca="1">AC489+Assumptions!D47-Assumptions!D48-Assumptions!D49</f>
        <v>6757.6722125595334</v>
      </c>
      <c r="AE489" s="73">
        <f ca="1">AD489/Assumptions!D46</f>
        <v>145.32628414106523</v>
      </c>
      <c r="AF489" s="77">
        <f ca="1">AE489/Assumptions!D45-1</f>
        <v>0.44172900933596471</v>
      </c>
    </row>
    <row r="490" spans="2:32" x14ac:dyDescent="0.2">
      <c r="B490" s="130">
        <v>479</v>
      </c>
      <c r="C490" s="77">
        <f ca="1">MAX(Assumptions!F70,MIN(Assumptions!G70,NORMINV(RAND(),Assumptions!D70,Assumptions!E70)))</f>
        <v>0.16284632364491763</v>
      </c>
      <c r="D490" s="77">
        <f ca="1">MAX(Assumptions!F71,MIN(Assumptions!G71,NORMINV(RAND(),Assumptions!D71,Assumptions!E71)))</f>
        <v>0.26058682010754053</v>
      </c>
      <c r="E490" s="77">
        <f ca="1">MAX(Assumptions!F72,MIN(Assumptions!G72,NORMINV(RAND(),Assumptions!D72,Assumptions!E72)))</f>
        <v>8.3017520504185677E-2</v>
      </c>
      <c r="F490" s="77">
        <f ca="1">MAX(Assumptions!F73,MIN(Assumptions!G73,NORMINV(RAND(),Assumptions!D73,Assumptions!E73)))</f>
        <v>3.5792723707823874E-2</v>
      </c>
      <c r="G490" s="101">
        <f ca="1">MAX(Assumptions!F74,MIN(Assumptions!G74,NORMINV(RAND(),Assumptions!D74,Assumptions!E74)))</f>
        <v>14.404271617632688</v>
      </c>
      <c r="H490" s="77">
        <f ca="1">MAX(Assumptions!F75,MIN(Assumptions!G75,NORMINV(RAND(),Assumptions!D75,Assumptions!E75)))</f>
        <v>0.5718367333395209</v>
      </c>
      <c r="I490" s="97">
        <f ca="1">'Historical Financials'!F7*(1+C490)</f>
        <v>1206.5693454139664</v>
      </c>
      <c r="J490" s="97">
        <f t="shared" ca="1" si="127"/>
        <v>1403.0547275372855</v>
      </c>
      <c r="K490" s="97">
        <f t="shared" ca="1" si="128"/>
        <v>1631.5370317893539</v>
      </c>
      <c r="L490" s="97">
        <f t="shared" ca="1" si="129"/>
        <v>1897.2268393067911</v>
      </c>
      <c r="M490" s="97">
        <f t="shared" ca="1" si="130"/>
        <v>2206.1832552083688</v>
      </c>
      <c r="N490" s="54">
        <f>Assumptions!E59</f>
        <v>0.25</v>
      </c>
      <c r="O490" s="77">
        <f t="shared" ca="1" si="131"/>
        <v>0.25264670502688513</v>
      </c>
      <c r="P490" s="77">
        <f t="shared" ca="1" si="132"/>
        <v>0.25529341005377026</v>
      </c>
      <c r="Q490" s="77">
        <f t="shared" ca="1" si="133"/>
        <v>0.2579401150806554</v>
      </c>
      <c r="R490" s="77">
        <f t="shared" ca="1" si="134"/>
        <v>0.26058682010754053</v>
      </c>
      <c r="S490" s="97">
        <f t="shared" ca="1" si="135"/>
        <v>172.49016825728165</v>
      </c>
      <c r="T490" s="97">
        <f t="shared" ca="1" si="136"/>
        <v>202.70305772091135</v>
      </c>
      <c r="U490" s="97">
        <f t="shared" ca="1" si="137"/>
        <v>238.18180927947006</v>
      </c>
      <c r="V490" s="97">
        <f t="shared" ca="1" si="138"/>
        <v>279.84026214543252</v>
      </c>
      <c r="W490" s="97">
        <f t="shared" ca="1" si="139"/>
        <v>328.75024124096956</v>
      </c>
      <c r="X490" s="97">
        <f t="shared" ca="1" si="140"/>
        <v>943.63699985228641</v>
      </c>
      <c r="Y490" s="97">
        <f t="shared" ca="1" si="141"/>
        <v>7210.5573955761629</v>
      </c>
      <c r="Z490" s="97">
        <f t="shared" ca="1" si="142"/>
        <v>8281.0485810214777</v>
      </c>
      <c r="AA490" s="97">
        <f ca="1">Assumptions!D40*Y490+(1-Assumptions!D40)*Z490</f>
        <v>7692.2784290265545</v>
      </c>
      <c r="AB490" s="97">
        <f t="shared" ca="1" si="143"/>
        <v>5162.7082481510688</v>
      </c>
      <c r="AC490" s="97">
        <f t="shared" ca="1" si="144"/>
        <v>6106.3452480033557</v>
      </c>
      <c r="AD490" s="97">
        <f ca="1">AC490+Assumptions!D47-Assumptions!D48-Assumptions!D49</f>
        <v>7246.8452480033557</v>
      </c>
      <c r="AE490" s="73">
        <f ca="1">AD490/Assumptions!D46</f>
        <v>155.84613436566357</v>
      </c>
      <c r="AF490" s="77">
        <f ca="1">AE490/Assumptions!D45-1</f>
        <v>0.5460926028339641</v>
      </c>
    </row>
    <row r="491" spans="2:32" x14ac:dyDescent="0.2">
      <c r="B491" s="130">
        <v>480</v>
      </c>
      <c r="C491" s="77">
        <f ca="1">MAX(Assumptions!F70,MIN(Assumptions!G70,NORMINV(RAND(),Assumptions!D70,Assumptions!E70)))</f>
        <v>0.11918182548942356</v>
      </c>
      <c r="D491" s="77">
        <f ca="1">MAX(Assumptions!F71,MIN(Assumptions!G71,NORMINV(RAND(),Assumptions!D71,Assumptions!E71)))</f>
        <v>0.29153434774672649</v>
      </c>
      <c r="E491" s="77">
        <f ca="1">MAX(Assumptions!F72,MIN(Assumptions!G72,NORMINV(RAND(),Assumptions!D72,Assumptions!E72)))</f>
        <v>8.0123249768981067E-2</v>
      </c>
      <c r="F491" s="77">
        <f ca="1">MAX(Assumptions!F73,MIN(Assumptions!G73,NORMINV(RAND(),Assumptions!D73,Assumptions!E73)))</f>
        <v>4.1587344873941119E-2</v>
      </c>
      <c r="G491" s="101">
        <f ca="1">MAX(Assumptions!F74,MIN(Assumptions!G74,NORMINV(RAND(),Assumptions!D74,Assumptions!E74)))</f>
        <v>14.069592825380848</v>
      </c>
      <c r="H491" s="77">
        <f ca="1">MAX(Assumptions!F75,MIN(Assumptions!G75,NORMINV(RAND(),Assumptions!D75,Assumptions!E75)))</f>
        <v>0.52690698832112337</v>
      </c>
      <c r="I491" s="97">
        <f ca="1">'Historical Financials'!F7*(1+C491)</f>
        <v>1161.2630621278256</v>
      </c>
      <c r="J491" s="97">
        <f t="shared" ca="1" si="127"/>
        <v>1299.6645137456576</v>
      </c>
      <c r="K491" s="97">
        <f t="shared" ca="1" si="128"/>
        <v>1454.560903017689</v>
      </c>
      <c r="L491" s="97">
        <f t="shared" ca="1" si="129"/>
        <v>1627.9181267248814</v>
      </c>
      <c r="M491" s="97">
        <f t="shared" ca="1" si="130"/>
        <v>1821.9363808152755</v>
      </c>
      <c r="N491" s="54">
        <f>Assumptions!E59</f>
        <v>0.25</v>
      </c>
      <c r="O491" s="77">
        <f t="shared" ca="1" si="131"/>
        <v>0.26038358693668162</v>
      </c>
      <c r="P491" s="77">
        <f t="shared" ca="1" si="132"/>
        <v>0.27076717387336324</v>
      </c>
      <c r="Q491" s="77">
        <f t="shared" ca="1" si="133"/>
        <v>0.28115076081004486</v>
      </c>
      <c r="R491" s="77">
        <f t="shared" ca="1" si="134"/>
        <v>0.29153434774672649</v>
      </c>
      <c r="S491" s="97">
        <f t="shared" ca="1" si="135"/>
        <v>152.96940567858454</v>
      </c>
      <c r="T491" s="97">
        <f t="shared" ca="1" si="136"/>
        <v>178.31128306119945</v>
      </c>
      <c r="U491" s="97">
        <f t="shared" ca="1" si="137"/>
        <v>207.520918378913</v>
      </c>
      <c r="V491" s="97">
        <f t="shared" ca="1" si="138"/>
        <v>241.16028071458373</v>
      </c>
      <c r="W491" s="97">
        <f t="shared" ca="1" si="139"/>
        <v>279.8703533302475</v>
      </c>
      <c r="X491" s="97">
        <f t="shared" ca="1" si="140"/>
        <v>826.68640982119621</v>
      </c>
      <c r="Y491" s="97">
        <f t="shared" ca="1" si="141"/>
        <v>7564.6184779666401</v>
      </c>
      <c r="Z491" s="97">
        <f t="shared" ca="1" si="142"/>
        <v>7473.163200584172</v>
      </c>
      <c r="AA491" s="97">
        <f ca="1">Assumptions!D40*Y491+(1-Assumptions!D40)*Z491</f>
        <v>7523.4636031445298</v>
      </c>
      <c r="AB491" s="97">
        <f t="shared" ca="1" si="143"/>
        <v>5117.4222401225652</v>
      </c>
      <c r="AC491" s="97">
        <f t="shared" ca="1" si="144"/>
        <v>5944.1086499437615</v>
      </c>
      <c r="AD491" s="97">
        <f ca="1">AC491+Assumptions!D47-Assumptions!D48-Assumptions!D49</f>
        <v>7084.6086499437615</v>
      </c>
      <c r="AE491" s="73">
        <f ca="1">AD491/Assumptions!D46</f>
        <v>152.35717526760777</v>
      </c>
      <c r="AF491" s="77">
        <f ca="1">AE491/Assumptions!D45-1</f>
        <v>0.51147991336912479</v>
      </c>
    </row>
    <row r="492" spans="2:32" x14ac:dyDescent="0.2">
      <c r="B492" s="130">
        <v>481</v>
      </c>
      <c r="C492" s="77">
        <f ca="1">MAX(Assumptions!F70,MIN(Assumptions!G70,NORMINV(RAND(),Assumptions!D70,Assumptions!E70)))</f>
        <v>0.15148712912838577</v>
      </c>
      <c r="D492" s="77">
        <f ca="1">MAX(Assumptions!F71,MIN(Assumptions!G71,NORMINV(RAND(),Assumptions!D71,Assumptions!E71)))</f>
        <v>0.29494128920983143</v>
      </c>
      <c r="E492" s="77">
        <f ca="1">MAX(Assumptions!F72,MIN(Assumptions!G72,NORMINV(RAND(),Assumptions!D72,Assumptions!E72)))</f>
        <v>0.10616347775477616</v>
      </c>
      <c r="F492" s="77">
        <f ca="1">MAX(Assumptions!F73,MIN(Assumptions!G73,NORMINV(RAND(),Assumptions!D73,Assumptions!E73)))</f>
        <v>3.9215994369183139E-2</v>
      </c>
      <c r="G492" s="101">
        <f ca="1">MAX(Assumptions!F74,MIN(Assumptions!G74,NORMINV(RAND(),Assumptions!D74,Assumptions!E74)))</f>
        <v>13.569058569175599</v>
      </c>
      <c r="H492" s="77">
        <f ca="1">MAX(Assumptions!F75,MIN(Assumptions!G75,NORMINV(RAND(),Assumptions!D75,Assumptions!E75)))</f>
        <v>0.54889021430300589</v>
      </c>
      <c r="I492" s="97">
        <f ca="1">'Historical Financials'!F7*(1+C492)</f>
        <v>1194.7830451836128</v>
      </c>
      <c r="J492" s="97">
        <f t="shared" ca="1" si="127"/>
        <v>1375.7772986297487</v>
      </c>
      <c r="K492" s="97">
        <f t="shared" ca="1" si="128"/>
        <v>1584.189851919175</v>
      </c>
      <c r="L492" s="97">
        <f t="shared" ca="1" si="129"/>
        <v>1824.1742245807332</v>
      </c>
      <c r="M492" s="97">
        <f t="shared" ca="1" si="130"/>
        <v>2100.5131408924676</v>
      </c>
      <c r="N492" s="54">
        <f>Assumptions!E59</f>
        <v>0.25</v>
      </c>
      <c r="O492" s="77">
        <f t="shared" ca="1" si="131"/>
        <v>0.26123532230245783</v>
      </c>
      <c r="P492" s="77">
        <f t="shared" ca="1" si="132"/>
        <v>0.27247064460491571</v>
      </c>
      <c r="Q492" s="77">
        <f t="shared" ca="1" si="133"/>
        <v>0.2837059669073736</v>
      </c>
      <c r="R492" s="77">
        <f t="shared" ca="1" si="134"/>
        <v>0.29494128920983143</v>
      </c>
      <c r="S492" s="97">
        <f t="shared" ca="1" si="135"/>
        <v>163.95118042910781</v>
      </c>
      <c r="T492" s="97">
        <f t="shared" ca="1" si="136"/>
        <v>197.27203552913315</v>
      </c>
      <c r="U492" s="97">
        <f t="shared" ca="1" si="137"/>
        <v>236.92584286836811</v>
      </c>
      <c r="V492" s="97">
        <f t="shared" ca="1" si="138"/>
        <v>284.06666529921301</v>
      </c>
      <c r="W492" s="97">
        <f t="shared" ca="1" si="139"/>
        <v>340.05288620439086</v>
      </c>
      <c r="X492" s="97">
        <f t="shared" ca="1" si="140"/>
        <v>879.54780693109251</v>
      </c>
      <c r="Y492" s="97">
        <f t="shared" ca="1" si="141"/>
        <v>5278.5912241035076</v>
      </c>
      <c r="Z492" s="97">
        <f t="shared" ca="1" si="142"/>
        <v>8406.4124469477101</v>
      </c>
      <c r="AA492" s="97">
        <f ca="1">Assumptions!D40*Y492+(1-Assumptions!D40)*Z492</f>
        <v>6686.1107743833982</v>
      </c>
      <c r="AB492" s="97">
        <f t="shared" ca="1" si="143"/>
        <v>4037.1695724532474</v>
      </c>
      <c r="AC492" s="97">
        <f t="shared" ca="1" si="144"/>
        <v>4916.7173793843394</v>
      </c>
      <c r="AD492" s="97">
        <f ca="1">AC492+Assumptions!D47-Assumptions!D48-Assumptions!D49</f>
        <v>6057.2173793843394</v>
      </c>
      <c r="AE492" s="73">
        <f ca="1">AD492/Assumptions!D46</f>
        <v>130.26273934159869</v>
      </c>
      <c r="AF492" s="77">
        <f ca="1">AE492/Assumptions!D45-1</f>
        <v>0.2922890807698284</v>
      </c>
    </row>
    <row r="493" spans="2:32" x14ac:dyDescent="0.2">
      <c r="B493" s="130">
        <v>482</v>
      </c>
      <c r="C493" s="77">
        <f ca="1">MAX(Assumptions!F70,MIN(Assumptions!G70,NORMINV(RAND(),Assumptions!D70,Assumptions!E70)))</f>
        <v>0.15111814848378174</v>
      </c>
      <c r="D493" s="77">
        <f ca="1">MAX(Assumptions!F71,MIN(Assumptions!G71,NORMINV(RAND(),Assumptions!D71,Assumptions!E71)))</f>
        <v>0.26048508169904122</v>
      </c>
      <c r="E493" s="77">
        <f ca="1">MAX(Assumptions!F72,MIN(Assumptions!G72,NORMINV(RAND(),Assumptions!D72,Assumptions!E72)))</f>
        <v>0.1078800718616712</v>
      </c>
      <c r="F493" s="77">
        <f ca="1">MAX(Assumptions!F73,MIN(Assumptions!G73,NORMINV(RAND(),Assumptions!D73,Assumptions!E73)))</f>
        <v>3.8416971396179486E-2</v>
      </c>
      <c r="G493" s="101">
        <f ca="1">MAX(Assumptions!F74,MIN(Assumptions!G74,NORMINV(RAND(),Assumptions!D74,Assumptions!E74)))</f>
        <v>15.803305862208227</v>
      </c>
      <c r="H493" s="77">
        <f ca="1">MAX(Assumptions!F75,MIN(Assumptions!G75,NORMINV(RAND(),Assumptions!D75,Assumptions!E75)))</f>
        <v>0.53137991735947099</v>
      </c>
      <c r="I493" s="97">
        <f ca="1">'Historical Financials'!F7*(1+C493)</f>
        <v>1194.4001908667719</v>
      </c>
      <c r="J493" s="97">
        <f t="shared" ca="1" si="127"/>
        <v>1374.8957362592341</v>
      </c>
      <c r="K493" s="97">
        <f t="shared" ca="1" si="128"/>
        <v>1582.6674342809756</v>
      </c>
      <c r="L493" s="97">
        <f t="shared" ca="1" si="129"/>
        <v>1821.8372066150941</v>
      </c>
      <c r="M493" s="97">
        <f t="shared" ca="1" si="130"/>
        <v>2097.1498721176322</v>
      </c>
      <c r="N493" s="54">
        <f>Assumptions!E59</f>
        <v>0.25</v>
      </c>
      <c r="O493" s="77">
        <f t="shared" ca="1" si="131"/>
        <v>0.25262127042476029</v>
      </c>
      <c r="P493" s="77">
        <f t="shared" ca="1" si="132"/>
        <v>0.25524254084952058</v>
      </c>
      <c r="Q493" s="77">
        <f t="shared" ca="1" si="133"/>
        <v>0.25786381127428093</v>
      </c>
      <c r="R493" s="77">
        <f t="shared" ca="1" si="134"/>
        <v>0.26048508169904122</v>
      </c>
      <c r="S493" s="97">
        <f t="shared" ca="1" si="135"/>
        <v>158.67006867923041</v>
      </c>
      <c r="T493" s="97">
        <f t="shared" ca="1" si="136"/>
        <v>184.56307483467836</v>
      </c>
      <c r="U493" s="97">
        <f t="shared" ca="1" si="137"/>
        <v>214.65838735539958</v>
      </c>
      <c r="V493" s="97">
        <f t="shared" ca="1" si="138"/>
        <v>249.63478507690084</v>
      </c>
      <c r="W493" s="97">
        <f t="shared" ca="1" si="139"/>
        <v>290.28023164846746</v>
      </c>
      <c r="X493" s="97">
        <f t="shared" ca="1" si="140"/>
        <v>791.07407559827936</v>
      </c>
      <c r="Y493" s="97">
        <f t="shared" ca="1" si="141"/>
        <v>4339.4538536950295</v>
      </c>
      <c r="Z493" s="97">
        <f t="shared" ca="1" si="142"/>
        <v>8632.9707552536001</v>
      </c>
      <c r="AA493" s="97">
        <f ca="1">Assumptions!D40*Y493+(1-Assumptions!D40)*Z493</f>
        <v>6271.5364593963859</v>
      </c>
      <c r="AB493" s="97">
        <f t="shared" ca="1" si="143"/>
        <v>3757.5969859006282</v>
      </c>
      <c r="AC493" s="97">
        <f t="shared" ca="1" si="144"/>
        <v>4548.6710614989079</v>
      </c>
      <c r="AD493" s="97">
        <f ca="1">AC493+Assumptions!D47-Assumptions!D48-Assumptions!D49</f>
        <v>5689.1710614989079</v>
      </c>
      <c r="AE493" s="73">
        <f ca="1">AD493/Assumptions!D46</f>
        <v>122.34776476341737</v>
      </c>
      <c r="AF493" s="77">
        <f ca="1">AE493/Assumptions!D45-1</f>
        <v>0.21376750757358498</v>
      </c>
    </row>
    <row r="494" spans="2:32" x14ac:dyDescent="0.2">
      <c r="B494" s="130">
        <v>483</v>
      </c>
      <c r="C494" s="77">
        <f ca="1">MAX(Assumptions!F70,MIN(Assumptions!G70,NORMINV(RAND(),Assumptions!D70,Assumptions!E70)))</f>
        <v>0.10952355159346019</v>
      </c>
      <c r="D494" s="77">
        <f ca="1">MAX(Assumptions!F71,MIN(Assumptions!G71,NORMINV(RAND(),Assumptions!D71,Assumptions!E71)))</f>
        <v>0.29307139834504603</v>
      </c>
      <c r="E494" s="77">
        <f ca="1">MAX(Assumptions!F72,MIN(Assumptions!G72,NORMINV(RAND(),Assumptions!D72,Assumptions!E72)))</f>
        <v>9.2454177152036715E-2</v>
      </c>
      <c r="F494" s="77">
        <f ca="1">MAX(Assumptions!F73,MIN(Assumptions!G73,NORMINV(RAND(),Assumptions!D73,Assumptions!E73)))</f>
        <v>3.174727487050618E-2</v>
      </c>
      <c r="G494" s="101">
        <f ca="1">MAX(Assumptions!F74,MIN(Assumptions!G74,NORMINV(RAND(),Assumptions!D74,Assumptions!E74)))</f>
        <v>15.080462094474377</v>
      </c>
      <c r="H494" s="77">
        <f ca="1">MAX(Assumptions!F75,MIN(Assumptions!G75,NORMINV(RAND(),Assumptions!D75,Assumptions!E75)))</f>
        <v>0.66100867660387475</v>
      </c>
      <c r="I494" s="97">
        <f ca="1">'Historical Financials'!F7*(1+C494)</f>
        <v>1151.2416371333743</v>
      </c>
      <c r="J494" s="97">
        <f t="shared" ca="1" si="127"/>
        <v>1277.3297099744912</v>
      </c>
      <c r="K494" s="97">
        <f t="shared" ca="1" si="128"/>
        <v>1417.2273963667419</v>
      </c>
      <c r="L494" s="97">
        <f t="shared" ca="1" si="129"/>
        <v>1572.4471742323801</v>
      </c>
      <c r="M494" s="97">
        <f t="shared" ca="1" si="130"/>
        <v>1744.667173447411</v>
      </c>
      <c r="N494" s="54">
        <f>Assumptions!E59</f>
        <v>0.25</v>
      </c>
      <c r="O494" s="77">
        <f t="shared" ca="1" si="131"/>
        <v>0.26076784958626154</v>
      </c>
      <c r="P494" s="77">
        <f t="shared" ca="1" si="132"/>
        <v>0.27153569917252302</v>
      </c>
      <c r="Q494" s="77">
        <f t="shared" ca="1" si="133"/>
        <v>0.28230354875878449</v>
      </c>
      <c r="R494" s="77">
        <f t="shared" ca="1" si="134"/>
        <v>0.29307139834504603</v>
      </c>
      <c r="S494" s="97">
        <f t="shared" ca="1" si="135"/>
        <v>190.24517775320248</v>
      </c>
      <c r="T494" s="97">
        <f t="shared" ca="1" si="136"/>
        <v>220.17308089206352</v>
      </c>
      <c r="U494" s="97">
        <f t="shared" ca="1" si="137"/>
        <v>254.37453592348925</v>
      </c>
      <c r="V494" s="97">
        <f t="shared" ca="1" si="138"/>
        <v>293.42665459054598</v>
      </c>
      <c r="W494" s="97">
        <f t="shared" ca="1" si="139"/>
        <v>337.98170029176219</v>
      </c>
      <c r="X494" s="97">
        <f t="shared" ca="1" si="140"/>
        <v>976.94918828300183</v>
      </c>
      <c r="Y494" s="97">
        <f t="shared" ca="1" si="141"/>
        <v>5744.1853418077935</v>
      </c>
      <c r="Z494" s="97">
        <f t="shared" ca="1" si="142"/>
        <v>7710.8219608596319</v>
      </c>
      <c r="AA494" s="97">
        <f ca="1">Assumptions!D40*Y494+(1-Assumptions!D40)*Z494</f>
        <v>6629.1718203811206</v>
      </c>
      <c r="AB494" s="97">
        <f t="shared" ca="1" si="143"/>
        <v>4260.3288938795886</v>
      </c>
      <c r="AC494" s="97">
        <f t="shared" ca="1" si="144"/>
        <v>5237.2780821625902</v>
      </c>
      <c r="AD494" s="97">
        <f ca="1">AC494+Assumptions!D47-Assumptions!D48-Assumptions!D49</f>
        <v>6377.7780821625902</v>
      </c>
      <c r="AE494" s="73">
        <f ca="1">AD494/Assumptions!D46</f>
        <v>137.15651789596967</v>
      </c>
      <c r="AF494" s="77">
        <f ca="1">AE494/Assumptions!D45-1</f>
        <v>0.36067974103144529</v>
      </c>
    </row>
    <row r="495" spans="2:32" x14ac:dyDescent="0.2">
      <c r="B495" s="130">
        <v>484</v>
      </c>
      <c r="C495" s="77">
        <f ca="1">MAX(Assumptions!F70,MIN(Assumptions!G70,NORMINV(RAND(),Assumptions!D70,Assumptions!E70)))</f>
        <v>0.10673966515273578</v>
      </c>
      <c r="D495" s="77">
        <f ca="1">MAX(Assumptions!F71,MIN(Assumptions!G71,NORMINV(RAND(),Assumptions!D71,Assumptions!E71)))</f>
        <v>0.2802204323060784</v>
      </c>
      <c r="E495" s="77">
        <f ca="1">MAX(Assumptions!F72,MIN(Assumptions!G72,NORMINV(RAND(),Assumptions!D72,Assumptions!E72)))</f>
        <v>8.1098501316145419E-2</v>
      </c>
      <c r="F495" s="77">
        <f ca="1">MAX(Assumptions!F73,MIN(Assumptions!G73,NORMINV(RAND(),Assumptions!D73,Assumptions!E73)))</f>
        <v>2.2123554406311939E-2</v>
      </c>
      <c r="G495" s="101">
        <f ca="1">MAX(Assumptions!F74,MIN(Assumptions!G74,NORMINV(RAND(),Assumptions!D74,Assumptions!E74)))</f>
        <v>15.038337916700865</v>
      </c>
      <c r="H495" s="77">
        <f ca="1">MAX(Assumptions!F75,MIN(Assumptions!G75,NORMINV(RAND(),Assumptions!D75,Assumptions!E75)))</f>
        <v>0.60543282469502802</v>
      </c>
      <c r="I495" s="97">
        <f ca="1">'Historical Financials'!F7*(1+C495)</f>
        <v>1148.3530765624785</v>
      </c>
      <c r="J495" s="97">
        <f t="shared" ca="1" si="127"/>
        <v>1270.9278994318713</v>
      </c>
      <c r="K495" s="97">
        <f t="shared" ca="1" si="128"/>
        <v>1406.586317850499</v>
      </c>
      <c r="L495" s="97">
        <f t="shared" ca="1" si="129"/>
        <v>1556.7248704262806</v>
      </c>
      <c r="M495" s="97">
        <f t="shared" ca="1" si="130"/>
        <v>1722.8891618305177</v>
      </c>
      <c r="N495" s="54">
        <f>Assumptions!E59</f>
        <v>0.25</v>
      </c>
      <c r="O495" s="77">
        <f t="shared" ca="1" si="131"/>
        <v>0.2575551080765196</v>
      </c>
      <c r="P495" s="77">
        <f t="shared" ca="1" si="132"/>
        <v>0.2651102161530392</v>
      </c>
      <c r="Q495" s="77">
        <f t="shared" ca="1" si="133"/>
        <v>0.2726653242295588</v>
      </c>
      <c r="R495" s="77">
        <f t="shared" ca="1" si="134"/>
        <v>0.2802204323060784</v>
      </c>
      <c r="S495" s="97">
        <f t="shared" ca="1" si="135"/>
        <v>173.81266172261178</v>
      </c>
      <c r="T495" s="97">
        <f t="shared" ca="1" si="136"/>
        <v>198.17873158667973</v>
      </c>
      <c r="U495" s="97">
        <f t="shared" ca="1" si="137"/>
        <v>225.76614417487008</v>
      </c>
      <c r="V495" s="97">
        <f t="shared" ca="1" si="138"/>
        <v>256.98497826348188</v>
      </c>
      <c r="W495" s="97">
        <f t="shared" ca="1" si="139"/>
        <v>292.29615406652033</v>
      </c>
      <c r="X495" s="97">
        <f t="shared" ca="1" si="140"/>
        <v>895.05832004528452</v>
      </c>
      <c r="Y495" s="97">
        <f t="shared" ca="1" si="141"/>
        <v>5065.9271366626863</v>
      </c>
      <c r="Z495" s="97">
        <f t="shared" ca="1" si="142"/>
        <v>7260.3403008725045</v>
      </c>
      <c r="AA495" s="97">
        <f ca="1">Assumptions!D40*Y495+(1-Assumptions!D40)*Z495</f>
        <v>6053.4130605571045</v>
      </c>
      <c r="AB495" s="97">
        <f t="shared" ca="1" si="143"/>
        <v>4098.9628566960109</v>
      </c>
      <c r="AC495" s="97">
        <f t="shared" ca="1" si="144"/>
        <v>4994.0211767412957</v>
      </c>
      <c r="AD495" s="97">
        <f ca="1">AC495+Assumptions!D47-Assumptions!D48-Assumptions!D49</f>
        <v>6134.5211767412957</v>
      </c>
      <c r="AE495" s="73">
        <f ca="1">AD495/Assumptions!D46</f>
        <v>131.925186596587</v>
      </c>
      <c r="AF495" s="77">
        <f ca="1">AE495/Assumptions!D45-1</f>
        <v>0.30878161306137897</v>
      </c>
    </row>
    <row r="496" spans="2:32" x14ac:dyDescent="0.2">
      <c r="B496" s="130">
        <v>485</v>
      </c>
      <c r="C496" s="77">
        <f ca="1">MAX(Assumptions!F70,MIN(Assumptions!G70,NORMINV(RAND(),Assumptions!D70,Assumptions!E70)))</f>
        <v>0.15510786217786282</v>
      </c>
      <c r="D496" s="77">
        <f ca="1">MAX(Assumptions!F71,MIN(Assumptions!G71,NORMINV(RAND(),Assumptions!D71,Assumptions!E71)))</f>
        <v>0.25742402539131209</v>
      </c>
      <c r="E496" s="77">
        <f ca="1">MAX(Assumptions!F72,MIN(Assumptions!G72,NORMINV(RAND(),Assumptions!D72,Assumptions!E72)))</f>
        <v>8.6462828271007708E-2</v>
      </c>
      <c r="F496" s="77">
        <f ca="1">MAX(Assumptions!F73,MIN(Assumptions!G73,NORMINV(RAND(),Assumptions!D73,Assumptions!E73)))</f>
        <v>4.7594379766565845E-2</v>
      </c>
      <c r="G496" s="101">
        <f ca="1">MAX(Assumptions!F74,MIN(Assumptions!G74,NORMINV(RAND(),Assumptions!D74,Assumptions!E74)))</f>
        <v>12.601279539908225</v>
      </c>
      <c r="H496" s="77">
        <f ca="1">MAX(Assumptions!F75,MIN(Assumptions!G75,NORMINV(RAND(),Assumptions!D75,Assumptions!E75)))</f>
        <v>0.62026855487676924</v>
      </c>
      <c r="I496" s="97">
        <f ca="1">'Historical Financials'!F7*(1+C496)</f>
        <v>1198.5399177957504</v>
      </c>
      <c r="J496" s="97">
        <f t="shared" ca="1" si="127"/>
        <v>1384.4428821798806</v>
      </c>
      <c r="K496" s="97">
        <f t="shared" ca="1" si="128"/>
        <v>1599.1808579421606</v>
      </c>
      <c r="L496" s="97">
        <f t="shared" ca="1" si="129"/>
        <v>1847.2263820533296</v>
      </c>
      <c r="M496" s="97">
        <f t="shared" ca="1" si="130"/>
        <v>2133.7457171321694</v>
      </c>
      <c r="N496" s="54">
        <f>Assumptions!E59</f>
        <v>0.25</v>
      </c>
      <c r="O496" s="77">
        <f t="shared" ca="1" si="131"/>
        <v>0.25185600634782801</v>
      </c>
      <c r="P496" s="77">
        <f t="shared" ca="1" si="132"/>
        <v>0.25371201269565602</v>
      </c>
      <c r="Q496" s="77">
        <f t="shared" ca="1" si="133"/>
        <v>0.25556801904348408</v>
      </c>
      <c r="R496" s="77">
        <f t="shared" ca="1" si="134"/>
        <v>0.25742402539131209</v>
      </c>
      <c r="S496" s="97">
        <f t="shared" ca="1" si="135"/>
        <v>185.85415569332298</v>
      </c>
      <c r="T496" s="97">
        <f t="shared" ca="1" si="136"/>
        <v>216.2753980829508</v>
      </c>
      <c r="U496" s="97">
        <f t="shared" ca="1" si="137"/>
        <v>251.66242550693312</v>
      </c>
      <c r="V496" s="97">
        <f t="shared" ca="1" si="138"/>
        <v>292.82381466090612</v>
      </c>
      <c r="W496" s="97">
        <f t="shared" ca="1" si="139"/>
        <v>340.69950636029569</v>
      </c>
      <c r="X496" s="97">
        <f t="shared" ca="1" si="140"/>
        <v>985.73706011289801</v>
      </c>
      <c r="Y496" s="97">
        <f t="shared" ca="1" si="141"/>
        <v>9182.6378923126067</v>
      </c>
      <c r="Z496" s="97">
        <f t="shared" ca="1" si="142"/>
        <v>6921.5982093559132</v>
      </c>
      <c r="AA496" s="97">
        <f ca="1">Assumptions!D40*Y496+(1-Assumptions!D40)*Z496</f>
        <v>8165.1700349820949</v>
      </c>
      <c r="AB496" s="97">
        <f t="shared" ca="1" si="143"/>
        <v>5393.7507355450953</v>
      </c>
      <c r="AC496" s="97">
        <f t="shared" ca="1" si="144"/>
        <v>6379.487795657993</v>
      </c>
      <c r="AD496" s="97">
        <f ca="1">AC496+Assumptions!D47-Assumptions!D48-Assumptions!D49</f>
        <v>7519.987795657993</v>
      </c>
      <c r="AE496" s="73">
        <f ca="1">AD496/Assumptions!D46</f>
        <v>161.720167648559</v>
      </c>
      <c r="AF496" s="77">
        <f ca="1">AE496/Assumptions!D45-1</f>
        <v>0.60436674254522815</v>
      </c>
    </row>
    <row r="497" spans="2:32" x14ac:dyDescent="0.2">
      <c r="B497" s="130">
        <v>486</v>
      </c>
      <c r="C497" s="77">
        <f ca="1">MAX(Assumptions!F70,MIN(Assumptions!G70,NORMINV(RAND(),Assumptions!D70,Assumptions!E70)))</f>
        <v>0.15967874695118398</v>
      </c>
      <c r="D497" s="77">
        <f ca="1">MAX(Assumptions!F71,MIN(Assumptions!G71,NORMINV(RAND(),Assumptions!D71,Assumptions!E71)))</f>
        <v>0.28007943320410122</v>
      </c>
      <c r="E497" s="77">
        <f ca="1">MAX(Assumptions!F72,MIN(Assumptions!G72,NORMINV(RAND(),Assumptions!D72,Assumptions!E72)))</f>
        <v>8.5746898140863656E-2</v>
      </c>
      <c r="F497" s="77">
        <f ca="1">MAX(Assumptions!F73,MIN(Assumptions!G73,NORMINV(RAND(),Assumptions!D73,Assumptions!E73)))</f>
        <v>2.5751894053591698E-2</v>
      </c>
      <c r="G497" s="101">
        <f ca="1">MAX(Assumptions!F74,MIN(Assumptions!G74,NORMINV(RAND(),Assumptions!D74,Assumptions!E74)))</f>
        <v>14.727460710397033</v>
      </c>
      <c r="H497" s="77">
        <f ca="1">MAX(Assumptions!F75,MIN(Assumptions!G75,NORMINV(RAND(),Assumptions!D75,Assumptions!E75)))</f>
        <v>0.55118358946565016</v>
      </c>
      <c r="I497" s="97">
        <f ca="1">'Historical Financials'!F7*(1+C497)</f>
        <v>1203.2826678365484</v>
      </c>
      <c r="J497" s="97">
        <f t="shared" ca="1" si="127"/>
        <v>1395.4213364647662</v>
      </c>
      <c r="K497" s="97">
        <f t="shared" ca="1" si="128"/>
        <v>1618.2404669404066</v>
      </c>
      <c r="L497" s="97">
        <f t="shared" ca="1" si="129"/>
        <v>1876.6390769671495</v>
      </c>
      <c r="M497" s="97">
        <f t="shared" ca="1" si="130"/>
        <v>2176.2984532568908</v>
      </c>
      <c r="N497" s="54">
        <f>Assumptions!E59</f>
        <v>0.25</v>
      </c>
      <c r="O497" s="77">
        <f t="shared" ca="1" si="131"/>
        <v>0.25751985830102531</v>
      </c>
      <c r="P497" s="77">
        <f t="shared" ca="1" si="132"/>
        <v>0.26503971660205061</v>
      </c>
      <c r="Q497" s="77">
        <f t="shared" ca="1" si="133"/>
        <v>0.27255957490307592</v>
      </c>
      <c r="R497" s="77">
        <f t="shared" ca="1" si="134"/>
        <v>0.28007943320410122</v>
      </c>
      <c r="S497" s="97">
        <f t="shared" ca="1" si="135"/>
        <v>165.80741499998808</v>
      </c>
      <c r="T497" s="97">
        <f t="shared" ca="1" si="136"/>
        <v>198.06710900168832</v>
      </c>
      <c r="U497" s="97">
        <f t="shared" ca="1" si="137"/>
        <v>236.40153626194726</v>
      </c>
      <c r="V497" s="97">
        <f t="shared" ca="1" si="138"/>
        <v>281.92817320260258</v>
      </c>
      <c r="W497" s="97">
        <f t="shared" ca="1" si="139"/>
        <v>335.96648140521779</v>
      </c>
      <c r="X497" s="97">
        <f t="shared" ca="1" si="140"/>
        <v>930.96794266533936</v>
      </c>
      <c r="Y497" s="97">
        <f t="shared" ca="1" si="141"/>
        <v>5744.1158623578513</v>
      </c>
      <c r="Z497" s="97">
        <f t="shared" ca="1" si="142"/>
        <v>8976.9239314662791</v>
      </c>
      <c r="AA497" s="97">
        <f ca="1">Assumptions!D40*Y497+(1-Assumptions!D40)*Z497</f>
        <v>7198.8794934566431</v>
      </c>
      <c r="AB497" s="97">
        <f t="shared" ca="1" si="143"/>
        <v>4771.1373291638156</v>
      </c>
      <c r="AC497" s="97">
        <f t="shared" ca="1" si="144"/>
        <v>5702.1052718291548</v>
      </c>
      <c r="AD497" s="97">
        <f ca="1">AC497+Assumptions!D47-Assumptions!D48-Assumptions!D49</f>
        <v>6842.6052718291548</v>
      </c>
      <c r="AE497" s="73">
        <f ca="1">AD497/Assumptions!D46</f>
        <v>147.15280154471301</v>
      </c>
      <c r="AF497" s="77">
        <f ca="1">AE497/Assumptions!D45-1</f>
        <v>0.4598492216737402</v>
      </c>
    </row>
    <row r="498" spans="2:32" x14ac:dyDescent="0.2">
      <c r="B498" s="130">
        <v>487</v>
      </c>
      <c r="C498" s="77">
        <f ca="1">MAX(Assumptions!F70,MIN(Assumptions!G70,NORMINV(RAND(),Assumptions!D70,Assumptions!E70)))</f>
        <v>0.1065282906305003</v>
      </c>
      <c r="D498" s="77">
        <f ca="1">MAX(Assumptions!F71,MIN(Assumptions!G71,NORMINV(RAND(),Assumptions!D71,Assumptions!E71)))</f>
        <v>0.33305962704413983</v>
      </c>
      <c r="E498" s="77">
        <f ca="1">MAX(Assumptions!F72,MIN(Assumptions!G72,NORMINV(RAND(),Assumptions!D72,Assumptions!E72)))</f>
        <v>9.3800710636869636E-2</v>
      </c>
      <c r="F498" s="77">
        <f ca="1">MAX(Assumptions!F73,MIN(Assumptions!G73,NORMINV(RAND(),Assumptions!D73,Assumptions!E73)))</f>
        <v>4.7212187701220577E-2</v>
      </c>
      <c r="G498" s="101">
        <f ca="1">MAX(Assumptions!F74,MIN(Assumptions!G74,NORMINV(RAND(),Assumptions!D74,Assumptions!E74)))</f>
        <v>12.62096670817985</v>
      </c>
      <c r="H498" s="77">
        <f ca="1">MAX(Assumptions!F75,MIN(Assumptions!G75,NORMINV(RAND(),Assumptions!D75,Assumptions!E75)))</f>
        <v>0.5262642572588313</v>
      </c>
      <c r="I498" s="97">
        <f ca="1">'Historical Financials'!F7*(1+C498)</f>
        <v>1148.1337543582069</v>
      </c>
      <c r="J498" s="97">
        <f t="shared" ca="1" si="127"/>
        <v>1270.4424806251654</v>
      </c>
      <c r="K498" s="97">
        <f t="shared" ca="1" si="128"/>
        <v>1405.7805464305368</v>
      </c>
      <c r="L498" s="97">
        <f t="shared" ca="1" si="129"/>
        <v>1555.5359450433925</v>
      </c>
      <c r="M498" s="97">
        <f t="shared" ca="1" si="130"/>
        <v>1721.244530283165</v>
      </c>
      <c r="N498" s="54">
        <f>Assumptions!E59</f>
        <v>0.25</v>
      </c>
      <c r="O498" s="77">
        <f t="shared" ca="1" si="131"/>
        <v>0.27076490676103493</v>
      </c>
      <c r="P498" s="77">
        <f t="shared" ca="1" si="132"/>
        <v>0.29152981352206991</v>
      </c>
      <c r="Q498" s="77">
        <f t="shared" ca="1" si="133"/>
        <v>0.3122947202831049</v>
      </c>
      <c r="R498" s="77">
        <f t="shared" ca="1" si="134"/>
        <v>0.33305962704413983</v>
      </c>
      <c r="S498" s="97">
        <f t="shared" ca="1" si="135"/>
        <v>151.0554393677788</v>
      </c>
      <c r="T498" s="97">
        <f t="shared" ca="1" si="136"/>
        <v>181.03029432306505</v>
      </c>
      <c r="U498" s="97">
        <f t="shared" ca="1" si="137"/>
        <v>215.67727047522999</v>
      </c>
      <c r="V498" s="97">
        <f t="shared" ca="1" si="138"/>
        <v>255.65163104550311</v>
      </c>
      <c r="W498" s="97">
        <f t="shared" ca="1" si="139"/>
        <v>301.69522687271518</v>
      </c>
      <c r="X498" s="97">
        <f t="shared" ca="1" si="140"/>
        <v>825.53028763943564</v>
      </c>
      <c r="Y498" s="97">
        <f t="shared" ca="1" si="141"/>
        <v>6781.4753214817829</v>
      </c>
      <c r="Z498" s="97">
        <f t="shared" ca="1" si="142"/>
        <v>7235.3107053298891</v>
      </c>
      <c r="AA498" s="97">
        <f ca="1">Assumptions!D40*Y498+(1-Assumptions!D40)*Z498</f>
        <v>6985.701244213431</v>
      </c>
      <c r="AB498" s="97">
        <f t="shared" ca="1" si="143"/>
        <v>4461.8914694305977</v>
      </c>
      <c r="AC498" s="97">
        <f t="shared" ca="1" si="144"/>
        <v>5287.421757070033</v>
      </c>
      <c r="AD498" s="97">
        <f ca="1">AC498+Assumptions!D47-Assumptions!D48-Assumptions!D49</f>
        <v>6427.921757070033</v>
      </c>
      <c r="AE498" s="73">
        <f ca="1">AD498/Assumptions!D46</f>
        <v>138.23487649612974</v>
      </c>
      <c r="AF498" s="77">
        <f ca="1">AE498/Assumptions!D45-1</f>
        <v>0.37137774301716009</v>
      </c>
    </row>
    <row r="499" spans="2:32" x14ac:dyDescent="0.2">
      <c r="B499" s="130">
        <v>488</v>
      </c>
      <c r="C499" s="77">
        <f ca="1">MAX(Assumptions!F70,MIN(Assumptions!G70,NORMINV(RAND(),Assumptions!D70,Assumptions!E70)))</f>
        <v>0.16393702902021468</v>
      </c>
      <c r="D499" s="77">
        <f ca="1">MAX(Assumptions!F71,MIN(Assumptions!G71,NORMINV(RAND(),Assumptions!D71,Assumptions!E71)))</f>
        <v>0.25819170616122</v>
      </c>
      <c r="E499" s="77">
        <f ca="1">MAX(Assumptions!F72,MIN(Assumptions!G72,NORMINV(RAND(),Assumptions!D72,Assumptions!E72)))</f>
        <v>9.5725297228772627E-2</v>
      </c>
      <c r="F499" s="77">
        <f ca="1">MAX(Assumptions!F73,MIN(Assumptions!G73,NORMINV(RAND(),Assumptions!D73,Assumptions!E73)))</f>
        <v>3.1293129784880053E-2</v>
      </c>
      <c r="G499" s="101">
        <f ca="1">MAX(Assumptions!F74,MIN(Assumptions!G74,NORMINV(RAND(),Assumptions!D74,Assumptions!E74)))</f>
        <v>13.532706373199591</v>
      </c>
      <c r="H499" s="77">
        <f ca="1">MAX(Assumptions!F75,MIN(Assumptions!G75,NORMINV(RAND(),Assumptions!D75,Assumptions!E75)))</f>
        <v>0.6567074805363976</v>
      </c>
      <c r="I499" s="97">
        <f ca="1">'Historical Financials'!F7*(1+C499)</f>
        <v>1207.7010613113746</v>
      </c>
      <c r="J499" s="97">
        <f t="shared" ca="1" si="127"/>
        <v>1405.6879852473214</v>
      </c>
      <c r="K499" s="97">
        <f t="shared" ca="1" si="128"/>
        <v>1636.1322972781786</v>
      </c>
      <c r="L499" s="97">
        <f t="shared" ca="1" si="129"/>
        <v>1904.354965177982</v>
      </c>
      <c r="M499" s="97">
        <f t="shared" ca="1" si="130"/>
        <v>2216.5492603691546</v>
      </c>
      <c r="N499" s="54">
        <f>Assumptions!E59</f>
        <v>0.25</v>
      </c>
      <c r="O499" s="77">
        <f t="shared" ca="1" si="131"/>
        <v>0.252047926540305</v>
      </c>
      <c r="P499" s="77">
        <f t="shared" ca="1" si="132"/>
        <v>0.25409585308061</v>
      </c>
      <c r="Q499" s="77">
        <f t="shared" ca="1" si="133"/>
        <v>0.256143779620915</v>
      </c>
      <c r="R499" s="77">
        <f t="shared" ca="1" si="134"/>
        <v>0.25819170616122</v>
      </c>
      <c r="S499" s="97">
        <f t="shared" ca="1" si="135"/>
        <v>198.27658030373158</v>
      </c>
      <c r="T499" s="97">
        <f t="shared" ca="1" si="136"/>
        <v>232.6719476600268</v>
      </c>
      <c r="U499" s="97">
        <f t="shared" ca="1" si="137"/>
        <v>273.01591129907166</v>
      </c>
      <c r="V499" s="97">
        <f t="shared" ca="1" si="138"/>
        <v>320.33447410540543</v>
      </c>
      <c r="W499" s="97">
        <f t="shared" ca="1" si="139"/>
        <v>375.83016808884435</v>
      </c>
      <c r="X499" s="97">
        <f t="shared" ca="1" si="140"/>
        <v>1042.4554214634022</v>
      </c>
      <c r="Y499" s="97">
        <f t="shared" ca="1" si="141"/>
        <v>6015.4901766021676</v>
      </c>
      <c r="Z499" s="97">
        <f t="shared" ca="1" si="142"/>
        <v>7744.6952588119475</v>
      </c>
      <c r="AA499" s="97">
        <f ca="1">Assumptions!D40*Y499+(1-Assumptions!D40)*Z499</f>
        <v>6793.6324635965684</v>
      </c>
      <c r="AB499" s="97">
        <f t="shared" ca="1" si="143"/>
        <v>4301.2393048020704</v>
      </c>
      <c r="AC499" s="97">
        <f t="shared" ca="1" si="144"/>
        <v>5343.6947262654721</v>
      </c>
      <c r="AD499" s="97">
        <f ca="1">AC499+Assumptions!D47-Assumptions!D48-Assumptions!D49</f>
        <v>6484.1947262654721</v>
      </c>
      <c r="AE499" s="73">
        <f ca="1">AD499/Assumptions!D46</f>
        <v>139.44504787667682</v>
      </c>
      <c r="AF499" s="77">
        <f ca="1">AE499/Assumptions!D45-1</f>
        <v>0.38338341147496857</v>
      </c>
    </row>
    <row r="500" spans="2:32" x14ac:dyDescent="0.2">
      <c r="B500" s="130">
        <v>489</v>
      </c>
      <c r="C500" s="77">
        <f ca="1">MAX(Assumptions!F70,MIN(Assumptions!G70,NORMINV(RAND(),Assumptions!D70,Assumptions!E70)))</f>
        <v>0.17672434818476729</v>
      </c>
      <c r="D500" s="77">
        <f ca="1">MAX(Assumptions!F71,MIN(Assumptions!G71,NORMINV(RAND(),Assumptions!D71,Assumptions!E71)))</f>
        <v>0.28564682736580127</v>
      </c>
      <c r="E500" s="77">
        <f ca="1">MAX(Assumptions!F72,MIN(Assumptions!G72,NORMINV(RAND(),Assumptions!D72,Assumptions!E72)))</f>
        <v>7.0526623316720771E-2</v>
      </c>
      <c r="F500" s="77">
        <f ca="1">MAX(Assumptions!F73,MIN(Assumptions!G73,NORMINV(RAND(),Assumptions!D73,Assumptions!E73)))</f>
        <v>3.7509987175876357E-2</v>
      </c>
      <c r="G500" s="101">
        <f ca="1">MAX(Assumptions!F74,MIN(Assumptions!G74,NORMINV(RAND(),Assumptions!D74,Assumptions!E74)))</f>
        <v>15.888990355460519</v>
      </c>
      <c r="H500" s="77">
        <f ca="1">MAX(Assumptions!F75,MIN(Assumptions!G75,NORMINV(RAND(),Assumptions!D75,Assumptions!E75)))</f>
        <v>0.73340258320164697</v>
      </c>
      <c r="I500" s="97">
        <f ca="1">'Historical Financials'!F7*(1+C500)</f>
        <v>1220.9691836765144</v>
      </c>
      <c r="J500" s="97">
        <f t="shared" ca="1" si="127"/>
        <v>1436.7441668154338</v>
      </c>
      <c r="K500" s="97">
        <f t="shared" ca="1" si="128"/>
        <v>1690.651843204158</v>
      </c>
      <c r="L500" s="97">
        <f t="shared" ca="1" si="129"/>
        <v>1989.4311882017882</v>
      </c>
      <c r="M500" s="97">
        <f t="shared" ca="1" si="130"/>
        <v>2341.0121181951963</v>
      </c>
      <c r="N500" s="54">
        <f>Assumptions!E59</f>
        <v>0.25</v>
      </c>
      <c r="O500" s="77">
        <f t="shared" ca="1" si="131"/>
        <v>0.25891170684145032</v>
      </c>
      <c r="P500" s="77">
        <f t="shared" ca="1" si="132"/>
        <v>0.26782341368290064</v>
      </c>
      <c r="Q500" s="77">
        <f t="shared" ca="1" si="133"/>
        <v>0.27673512052435095</v>
      </c>
      <c r="R500" s="77">
        <f t="shared" ca="1" si="134"/>
        <v>0.28564682736580127</v>
      </c>
      <c r="S500" s="97">
        <f t="shared" ca="1" si="135"/>
        <v>223.86548832949046</v>
      </c>
      <c r="T500" s="97">
        <f t="shared" ca="1" si="136"/>
        <v>272.81834223528369</v>
      </c>
      <c r="U500" s="97">
        <f t="shared" ca="1" si="137"/>
        <v>332.08186460418716</v>
      </c>
      <c r="V500" s="97">
        <f t="shared" ca="1" si="138"/>
        <v>403.77147693937718</v>
      </c>
      <c r="W500" s="97">
        <f t="shared" ca="1" si="139"/>
        <v>490.42827612355956</v>
      </c>
      <c r="X500" s="97">
        <f t="shared" ca="1" si="140"/>
        <v>1374.0897606028748</v>
      </c>
      <c r="Y500" s="97">
        <f t="shared" ca="1" si="141"/>
        <v>15411.147044207273</v>
      </c>
      <c r="Z500" s="97">
        <f t="shared" ca="1" si="142"/>
        <v>10625.010502901196</v>
      </c>
      <c r="AA500" s="97">
        <f ca="1">Assumptions!D40*Y500+(1-Assumptions!D40)*Z500</f>
        <v>13257.385600619538</v>
      </c>
      <c r="AB500" s="97">
        <f t="shared" ca="1" si="143"/>
        <v>9429.1061793492463</v>
      </c>
      <c r="AC500" s="97">
        <f t="shared" ca="1" si="144"/>
        <v>10803.195939952122</v>
      </c>
      <c r="AD500" s="97">
        <f ca="1">AC500+Assumptions!D47-Assumptions!D48-Assumptions!D49</f>
        <v>11943.695939952122</v>
      </c>
      <c r="AE500" s="73">
        <f ca="1">AD500/Assumptions!D46</f>
        <v>256.85367612800263</v>
      </c>
      <c r="AF500" s="77">
        <f ca="1">AE500/Assumptions!D45-1</f>
        <v>1.548151548888915</v>
      </c>
    </row>
    <row r="501" spans="2:32" x14ac:dyDescent="0.2">
      <c r="B501" s="130">
        <v>490</v>
      </c>
      <c r="C501" s="77">
        <f ca="1">MAX(Assumptions!F70,MIN(Assumptions!G70,NORMINV(RAND(),Assumptions!D70,Assumptions!E70)))</f>
        <v>0.18177787876817281</v>
      </c>
      <c r="D501" s="77">
        <f ca="1">MAX(Assumptions!F71,MIN(Assumptions!G71,NORMINV(RAND(),Assumptions!D71,Assumptions!E71)))</f>
        <v>0.3137238121043936</v>
      </c>
      <c r="E501" s="77">
        <f ca="1">MAX(Assumptions!F72,MIN(Assumptions!G72,NORMINV(RAND(),Assumptions!D72,Assumptions!E72)))</f>
        <v>7.4868537636252813E-2</v>
      </c>
      <c r="F501" s="77">
        <f ca="1">MAX(Assumptions!F73,MIN(Assumptions!G73,NORMINV(RAND(),Assumptions!D73,Assumptions!E73)))</f>
        <v>4.2388250621551077E-2</v>
      </c>
      <c r="G501" s="101">
        <f ca="1">MAX(Assumptions!F74,MIN(Assumptions!G74,NORMINV(RAND(),Assumptions!D74,Assumptions!E74)))</f>
        <v>8.3486885915364901</v>
      </c>
      <c r="H501" s="77">
        <f ca="1">MAX(Assumptions!F75,MIN(Assumptions!G75,NORMINV(RAND(),Assumptions!D75,Assumptions!E75)))</f>
        <v>0.66531399174374761</v>
      </c>
      <c r="I501" s="97">
        <f ca="1">'Historical Financials'!F7*(1+C501)</f>
        <v>1226.2127270098561</v>
      </c>
      <c r="J501" s="97">
        <f t="shared" ca="1" si="127"/>
        <v>1449.1110754442441</v>
      </c>
      <c r="K501" s="97">
        <f t="shared" ca="1" si="128"/>
        <v>1712.5274128379642</v>
      </c>
      <c r="L501" s="97">
        <f t="shared" ca="1" si="129"/>
        <v>2023.8270132759963</v>
      </c>
      <c r="M501" s="97">
        <f t="shared" ca="1" si="130"/>
        <v>2391.7139947430333</v>
      </c>
      <c r="N501" s="54">
        <f>Assumptions!E59</f>
        <v>0.25</v>
      </c>
      <c r="O501" s="77">
        <f t="shared" ca="1" si="131"/>
        <v>0.26593095302609837</v>
      </c>
      <c r="P501" s="77">
        <f t="shared" ca="1" si="132"/>
        <v>0.2818619060521968</v>
      </c>
      <c r="Q501" s="77">
        <f t="shared" ca="1" si="133"/>
        <v>0.29779285907829522</v>
      </c>
      <c r="R501" s="77">
        <f t="shared" ca="1" si="134"/>
        <v>0.3137238121043936</v>
      </c>
      <c r="S501" s="97">
        <f t="shared" ca="1" si="135"/>
        <v>203.9541210334784</v>
      </c>
      <c r="T501" s="97">
        <f t="shared" ca="1" si="136"/>
        <v>256.38772136081133</v>
      </c>
      <c r="U501" s="97">
        <f t="shared" ca="1" si="137"/>
        <v>321.14456273251528</v>
      </c>
      <c r="V501" s="97">
        <f t="shared" ca="1" si="138"/>
        <v>400.9722565857615</v>
      </c>
      <c r="W501" s="97">
        <f t="shared" ca="1" si="139"/>
        <v>499.21012503108892</v>
      </c>
      <c r="X501" s="97">
        <f t="shared" ca="1" si="140"/>
        <v>1318.6034436623029</v>
      </c>
      <c r="Y501" s="97">
        <f t="shared" ca="1" si="141"/>
        <v>16021.125942889121</v>
      </c>
      <c r="Z501" s="97">
        <f t="shared" ca="1" si="142"/>
        <v>6264.3352271957137</v>
      </c>
      <c r="AA501" s="97">
        <f ca="1">Assumptions!D40*Y501+(1-Assumptions!D40)*Z501</f>
        <v>11630.570120827088</v>
      </c>
      <c r="AB501" s="97">
        <f t="shared" ca="1" si="143"/>
        <v>8106.3294429419593</v>
      </c>
      <c r="AC501" s="97">
        <f t="shared" ca="1" si="144"/>
        <v>9424.9328866042615</v>
      </c>
      <c r="AD501" s="97">
        <f ca="1">AC501+Assumptions!D47-Assumptions!D48-Assumptions!D49</f>
        <v>10565.432886604262</v>
      </c>
      <c r="AE501" s="73">
        <f ca="1">AD501/Assumptions!D46</f>
        <v>227.21361046460777</v>
      </c>
      <c r="AF501" s="77">
        <f ca="1">AE501/Assumptions!D45-1</f>
        <v>1.2541032784187278</v>
      </c>
    </row>
    <row r="502" spans="2:32" x14ac:dyDescent="0.2">
      <c r="B502" s="130">
        <v>491</v>
      </c>
      <c r="C502" s="77">
        <f ca="1">MAX(Assumptions!F70,MIN(Assumptions!G70,NORMINV(RAND(),Assumptions!D70,Assumptions!E70)))</f>
        <v>0.13985025046466723</v>
      </c>
      <c r="D502" s="77">
        <f ca="1">MAX(Assumptions!F71,MIN(Assumptions!G71,NORMINV(RAND(),Assumptions!D71,Assumptions!E71)))</f>
        <v>0.32751255434846882</v>
      </c>
      <c r="E502" s="77">
        <f ca="1">MAX(Assumptions!F72,MIN(Assumptions!G72,NORMINV(RAND(),Assumptions!D72,Assumptions!E72)))</f>
        <v>6.4383323655370639E-2</v>
      </c>
      <c r="F502" s="77">
        <f ca="1">MAX(Assumptions!F73,MIN(Assumptions!G73,NORMINV(RAND(),Assumptions!D73,Assumptions!E73)))</f>
        <v>2.9591531622245197E-2</v>
      </c>
      <c r="G502" s="101">
        <f ca="1">MAX(Assumptions!F74,MIN(Assumptions!G74,NORMINV(RAND(),Assumptions!D74,Assumptions!E74)))</f>
        <v>13.603079875732709</v>
      </c>
      <c r="H502" s="77">
        <f ca="1">MAX(Assumptions!F75,MIN(Assumptions!G75,NORMINV(RAND(),Assumptions!D75,Assumptions!E75)))</f>
        <v>0.70039326575143646</v>
      </c>
      <c r="I502" s="97">
        <f ca="1">'Historical Financials'!F7*(1+C502)</f>
        <v>1182.7086198821387</v>
      </c>
      <c r="J502" s="97">
        <f t="shared" ca="1" si="127"/>
        <v>1348.1107165993767</v>
      </c>
      <c r="K502" s="97">
        <f t="shared" ca="1" si="128"/>
        <v>1536.6443379699017</v>
      </c>
      <c r="L502" s="97">
        <f t="shared" ca="1" si="129"/>
        <v>1751.5444335101054</v>
      </c>
      <c r="M502" s="97">
        <f t="shared" ca="1" si="130"/>
        <v>1996.4983612364874</v>
      </c>
      <c r="N502" s="54">
        <f>Assumptions!E59</f>
        <v>0.25</v>
      </c>
      <c r="O502" s="77">
        <f t="shared" ca="1" si="131"/>
        <v>0.26937813858711723</v>
      </c>
      <c r="P502" s="77">
        <f t="shared" ca="1" si="132"/>
        <v>0.28875627717423441</v>
      </c>
      <c r="Q502" s="77">
        <f t="shared" ca="1" si="133"/>
        <v>0.30813441576135159</v>
      </c>
      <c r="R502" s="77">
        <f t="shared" ca="1" si="134"/>
        <v>0.32751255434846882</v>
      </c>
      <c r="S502" s="97">
        <f t="shared" ca="1" si="135"/>
        <v>207.09028817790636</v>
      </c>
      <c r="T502" s="97">
        <f t="shared" ca="1" si="136"/>
        <v>254.34890388215749</v>
      </c>
      <c r="U502" s="97">
        <f t="shared" ca="1" si="137"/>
        <v>310.77548704868326</v>
      </c>
      <c r="V502" s="97">
        <f t="shared" ca="1" si="138"/>
        <v>378.0100343892193</v>
      </c>
      <c r="W502" s="97">
        <f t="shared" ca="1" si="139"/>
        <v>457.97194256112766</v>
      </c>
      <c r="X502" s="97">
        <f t="shared" ca="1" si="140"/>
        <v>1306.5471443405113</v>
      </c>
      <c r="Y502" s="97">
        <f t="shared" ca="1" si="141"/>
        <v>13552.737764487267</v>
      </c>
      <c r="Z502" s="97">
        <f t="shared" ca="1" si="142"/>
        <v>8894.7584451995626</v>
      </c>
      <c r="AA502" s="97">
        <f ca="1">Assumptions!D40*Y502+(1-Assumptions!D40)*Z502</f>
        <v>11456.647070807801</v>
      </c>
      <c r="AB502" s="97">
        <f t="shared" ca="1" si="143"/>
        <v>8386.2388354118975</v>
      </c>
      <c r="AC502" s="97">
        <f t="shared" ca="1" si="144"/>
        <v>9692.7859797524088</v>
      </c>
      <c r="AD502" s="97">
        <f ca="1">AC502+Assumptions!D47-Assumptions!D48-Assumptions!D49</f>
        <v>10833.285979752409</v>
      </c>
      <c r="AE502" s="73">
        <f ca="1">AD502/Assumptions!D46</f>
        <v>232.9738920376862</v>
      </c>
      <c r="AF502" s="77">
        <f ca="1">AE502/Assumptions!D45-1</f>
        <v>1.3112489289452998</v>
      </c>
    </row>
    <row r="503" spans="2:32" x14ac:dyDescent="0.2">
      <c r="B503" s="130">
        <v>492</v>
      </c>
      <c r="C503" s="77">
        <f ca="1">MAX(Assumptions!F70,MIN(Assumptions!G70,NORMINV(RAND(),Assumptions!D70,Assumptions!E70)))</f>
        <v>0.11405823390677218</v>
      </c>
      <c r="D503" s="77">
        <f ca="1">MAX(Assumptions!F71,MIN(Assumptions!G71,NORMINV(RAND(),Assumptions!D71,Assumptions!E71)))</f>
        <v>0.29325190628419473</v>
      </c>
      <c r="E503" s="77">
        <f ca="1">MAX(Assumptions!F72,MIN(Assumptions!G72,NORMINV(RAND(),Assumptions!D72,Assumptions!E72)))</f>
        <v>9.0929991341686403E-2</v>
      </c>
      <c r="F503" s="77">
        <f ca="1">MAX(Assumptions!F73,MIN(Assumptions!G73,NORMINV(RAND(),Assumptions!D73,Assumptions!E73)))</f>
        <v>2.8580307215184196E-2</v>
      </c>
      <c r="G503" s="101">
        <f ca="1">MAX(Assumptions!F74,MIN(Assumptions!G74,NORMINV(RAND(),Assumptions!D74,Assumptions!E74)))</f>
        <v>14.65423654401323</v>
      </c>
      <c r="H503" s="77">
        <f ca="1">MAX(Assumptions!F75,MIN(Assumptions!G75,NORMINV(RAND(),Assumptions!D75,Assumptions!E75)))</f>
        <v>0.66791738141139945</v>
      </c>
      <c r="I503" s="97">
        <f ca="1">'Historical Financials'!F7*(1+C503)</f>
        <v>1155.9468235016666</v>
      </c>
      <c r="J503" s="97">
        <f t="shared" ca="1" si="127"/>
        <v>1287.79207668041</v>
      </c>
      <c r="K503" s="97">
        <f t="shared" ca="1" si="128"/>
        <v>1434.675366585712</v>
      </c>
      <c r="L503" s="97">
        <f t="shared" ca="1" si="129"/>
        <v>1598.3119051280294</v>
      </c>
      <c r="M503" s="97">
        <f t="shared" ca="1" si="130"/>
        <v>1780.6125382591008</v>
      </c>
      <c r="N503" s="54">
        <f>Assumptions!E59</f>
        <v>0.25</v>
      </c>
      <c r="O503" s="77">
        <f t="shared" ca="1" si="131"/>
        <v>0.26081297657104868</v>
      </c>
      <c r="P503" s="77">
        <f t="shared" ca="1" si="132"/>
        <v>0.27162595314209736</v>
      </c>
      <c r="Q503" s="77">
        <f t="shared" ca="1" si="133"/>
        <v>0.28243892971314605</v>
      </c>
      <c r="R503" s="77">
        <f t="shared" ca="1" si="134"/>
        <v>0.29325190628419473</v>
      </c>
      <c r="S503" s="97">
        <f t="shared" ca="1" si="135"/>
        <v>193.01924385101458</v>
      </c>
      <c r="T503" s="97">
        <f t="shared" ca="1" si="136"/>
        <v>224.33533765169972</v>
      </c>
      <c r="U503" s="97">
        <f t="shared" ca="1" si="137"/>
        <v>260.28410662792186</v>
      </c>
      <c r="V503" s="97">
        <f t="shared" ca="1" si="138"/>
        <v>301.51494042188466</v>
      </c>
      <c r="W503" s="97">
        <f t="shared" ca="1" si="139"/>
        <v>348.76509737535361</v>
      </c>
      <c r="X503" s="97">
        <f t="shared" ca="1" si="140"/>
        <v>1004.483428280987</v>
      </c>
      <c r="Y503" s="97">
        <f t="shared" ca="1" si="141"/>
        <v>5753.564208544125</v>
      </c>
      <c r="Z503" s="97">
        <f t="shared" ca="1" si="142"/>
        <v>7651.9736983550983</v>
      </c>
      <c r="AA503" s="97">
        <f ca="1">Assumptions!D40*Y503+(1-Assumptions!D40)*Z503</f>
        <v>6607.848478959063</v>
      </c>
      <c r="AB503" s="97">
        <f t="shared" ca="1" si="143"/>
        <v>4276.3738891470075</v>
      </c>
      <c r="AC503" s="97">
        <f t="shared" ca="1" si="144"/>
        <v>5280.8573174279945</v>
      </c>
      <c r="AD503" s="97">
        <f ca="1">AC503+Assumptions!D47-Assumptions!D48-Assumptions!D49</f>
        <v>6421.3573174279945</v>
      </c>
      <c r="AE503" s="73">
        <f ca="1">AD503/Assumptions!D46</f>
        <v>138.09370575113968</v>
      </c>
      <c r="AF503" s="77">
        <f ca="1">AE503/Assumptions!D45-1</f>
        <v>0.36997723959463968</v>
      </c>
    </row>
    <row r="504" spans="2:32" x14ac:dyDescent="0.2">
      <c r="B504" s="130">
        <v>493</v>
      </c>
      <c r="C504" s="77">
        <f ca="1">MAX(Assumptions!F70,MIN(Assumptions!G70,NORMINV(RAND(),Assumptions!D70,Assumptions!E70)))</f>
        <v>0.11968955786695544</v>
      </c>
      <c r="D504" s="77">
        <f ca="1">MAX(Assumptions!F71,MIN(Assumptions!G71,NORMINV(RAND(),Assumptions!D71,Assumptions!E71)))</f>
        <v>0.34886014434340928</v>
      </c>
      <c r="E504" s="77">
        <f ca="1">MAX(Assumptions!F72,MIN(Assumptions!G72,NORMINV(RAND(),Assumptions!D72,Assumptions!E72)))</f>
        <v>6.1525504185533958E-2</v>
      </c>
      <c r="F504" s="77">
        <f ca="1">MAX(Assumptions!F73,MIN(Assumptions!G73,NORMINV(RAND(),Assumptions!D73,Assumptions!E73)))</f>
        <v>4.5245386315573628E-2</v>
      </c>
      <c r="G504" s="101">
        <f ca="1">MAX(Assumptions!F74,MIN(Assumptions!G74,NORMINV(RAND(),Assumptions!D74,Assumptions!E74)))</f>
        <v>16.619379046945959</v>
      </c>
      <c r="H504" s="77">
        <f ca="1">MAX(Assumptions!F75,MIN(Assumptions!G75,NORMINV(RAND(),Assumptions!D75,Assumptions!E75)))</f>
        <v>0.60995290091347998</v>
      </c>
      <c r="I504" s="97">
        <f ca="1">'Historical Financials'!F7*(1+C504)</f>
        <v>1161.7898852427529</v>
      </c>
      <c r="J504" s="97">
        <f t="shared" ca="1" si="127"/>
        <v>1300.8440029417588</v>
      </c>
      <c r="K504" s="97">
        <f t="shared" ca="1" si="128"/>
        <v>1456.5414465077386</v>
      </c>
      <c r="L504" s="97">
        <f t="shared" ca="1" si="129"/>
        <v>1630.8742482551456</v>
      </c>
      <c r="M504" s="97">
        <f t="shared" ca="1" si="130"/>
        <v>1826.0728659654073</v>
      </c>
      <c r="N504" s="54">
        <f>Assumptions!E59</f>
        <v>0.25</v>
      </c>
      <c r="O504" s="77">
        <f t="shared" ca="1" si="131"/>
        <v>0.27471503608585235</v>
      </c>
      <c r="P504" s="77">
        <f t="shared" ca="1" si="132"/>
        <v>0.29943007217170464</v>
      </c>
      <c r="Q504" s="77">
        <f t="shared" ca="1" si="133"/>
        <v>0.32414510825755694</v>
      </c>
      <c r="R504" s="77">
        <f t="shared" ca="1" si="134"/>
        <v>0.34886014434340928</v>
      </c>
      <c r="S504" s="97">
        <f t="shared" ca="1" si="135"/>
        <v>177.15927768893903</v>
      </c>
      <c r="T504" s="97">
        <f t="shared" ca="1" si="136"/>
        <v>217.97362700239094</v>
      </c>
      <c r="U504" s="97">
        <f t="shared" ca="1" si="137"/>
        <v>266.02016794039963</v>
      </c>
      <c r="V504" s="97">
        <f t="shared" ca="1" si="138"/>
        <v>322.44544649377934</v>
      </c>
      <c r="W504" s="97">
        <f t="shared" ca="1" si="139"/>
        <v>388.56686240486113</v>
      </c>
      <c r="X504" s="97">
        <f t="shared" ca="1" si="140"/>
        <v>1124.9452680295553</v>
      </c>
      <c r="Y504" s="97">
        <f t="shared" ca="1" si="141"/>
        <v>24947.468037268525</v>
      </c>
      <c r="Z504" s="97">
        <f t="shared" ca="1" si="142"/>
        <v>10587.276430225378</v>
      </c>
      <c r="AA504" s="97">
        <f ca="1">Assumptions!D40*Y504+(1-Assumptions!D40)*Z504</f>
        <v>18485.38181409911</v>
      </c>
      <c r="AB504" s="97">
        <f t="shared" ca="1" si="143"/>
        <v>13714.382578419609</v>
      </c>
      <c r="AC504" s="97">
        <f t="shared" ca="1" si="144"/>
        <v>14839.327846449163</v>
      </c>
      <c r="AD504" s="97">
        <f ca="1">AC504+Assumptions!D47-Assumptions!D48-Assumptions!D49</f>
        <v>15979.827846449163</v>
      </c>
      <c r="AE504" s="73">
        <f ca="1">AD504/Assumptions!D46</f>
        <v>343.6522117515949</v>
      </c>
      <c r="AF504" s="77">
        <f ca="1">AE504/Assumptions!D45-1</f>
        <v>2.4092481324562987</v>
      </c>
    </row>
    <row r="505" spans="2:32" x14ac:dyDescent="0.2">
      <c r="B505" s="130">
        <v>494</v>
      </c>
      <c r="C505" s="77">
        <f ca="1">MAX(Assumptions!F70,MIN(Assumptions!G70,NORMINV(RAND(),Assumptions!D70,Assumptions!E70)))</f>
        <v>0.12332035328719999</v>
      </c>
      <c r="D505" s="77">
        <f ca="1">MAX(Assumptions!F71,MIN(Assumptions!G71,NORMINV(RAND(),Assumptions!D71,Assumptions!E71)))</f>
        <v>0.29682045275074781</v>
      </c>
      <c r="E505" s="77">
        <f ca="1">MAX(Assumptions!F72,MIN(Assumptions!G72,NORMINV(RAND(),Assumptions!D72,Assumptions!E72)))</f>
        <v>8.5646930082589487E-2</v>
      </c>
      <c r="F505" s="77">
        <f ca="1">MAX(Assumptions!F73,MIN(Assumptions!G73,NORMINV(RAND(),Assumptions!D73,Assumptions!E73)))</f>
        <v>3.594701310405353E-2</v>
      </c>
      <c r="G505" s="101">
        <f ca="1">MAX(Assumptions!F74,MIN(Assumptions!G74,NORMINV(RAND(),Assumptions!D74,Assumptions!E74)))</f>
        <v>15.151031841518286</v>
      </c>
      <c r="H505" s="77">
        <f ca="1">MAX(Assumptions!F75,MIN(Assumptions!G75,NORMINV(RAND(),Assumptions!D75,Assumptions!E75)))</f>
        <v>0.47384809558278451</v>
      </c>
      <c r="I505" s="97">
        <f ca="1">'Historical Financials'!F7*(1+C505)</f>
        <v>1165.5571985707986</v>
      </c>
      <c r="J505" s="97">
        <f t="shared" ca="1" si="127"/>
        <v>1309.2941240749888</v>
      </c>
      <c r="K505" s="97">
        <f t="shared" ca="1" si="128"/>
        <v>1470.7567380127714</v>
      </c>
      <c r="L505" s="97">
        <f t="shared" ca="1" si="129"/>
        <v>1652.1309785440362</v>
      </c>
      <c r="M505" s="97">
        <f t="shared" ca="1" si="130"/>
        <v>1855.8723544948143</v>
      </c>
      <c r="N505" s="54">
        <f>Assumptions!E59</f>
        <v>0.25</v>
      </c>
      <c r="O505" s="77">
        <f t="shared" ca="1" si="131"/>
        <v>0.26170511318768697</v>
      </c>
      <c r="P505" s="77">
        <f t="shared" ca="1" si="132"/>
        <v>0.27341022637537393</v>
      </c>
      <c r="Q505" s="77">
        <f t="shared" ca="1" si="133"/>
        <v>0.28511533956306084</v>
      </c>
      <c r="R505" s="77">
        <f t="shared" ca="1" si="134"/>
        <v>0.29682045275074781</v>
      </c>
      <c r="S505" s="97">
        <f t="shared" ca="1" si="135"/>
        <v>138.07426470889459</v>
      </c>
      <c r="T505" s="97">
        <f t="shared" ca="1" si="136"/>
        <v>162.36356043651466</v>
      </c>
      <c r="U505" s="97">
        <f t="shared" ca="1" si="137"/>
        <v>190.54376429780157</v>
      </c>
      <c r="V505" s="97">
        <f t="shared" ca="1" si="138"/>
        <v>223.2051432119674</v>
      </c>
      <c r="W505" s="97">
        <f t="shared" ca="1" si="139"/>
        <v>261.02437536934087</v>
      </c>
      <c r="X505" s="97">
        <f t="shared" ca="1" si="140"/>
        <v>747.60155404710747</v>
      </c>
      <c r="Y505" s="97">
        <f t="shared" ca="1" si="141"/>
        <v>5440.8022880199496</v>
      </c>
      <c r="Z505" s="97">
        <f t="shared" ca="1" si="142"/>
        <v>8346.1106196265719</v>
      </c>
      <c r="AA505" s="97">
        <f ca="1">Assumptions!D40*Y505+(1-Assumptions!D40)*Z505</f>
        <v>6748.1910372429302</v>
      </c>
      <c r="AB505" s="97">
        <f t="shared" ca="1" si="143"/>
        <v>4474.4980745813127</v>
      </c>
      <c r="AC505" s="97">
        <f t="shared" ca="1" si="144"/>
        <v>5222.0996286284199</v>
      </c>
      <c r="AD505" s="97">
        <f ca="1">AC505+Assumptions!D47-Assumptions!D48-Assumptions!D49</f>
        <v>6362.5996286284199</v>
      </c>
      <c r="AE505" s="73">
        <f ca="1">AD505/Assumptions!D46</f>
        <v>136.83009954039613</v>
      </c>
      <c r="AF505" s="77">
        <f ca="1">AE505/Assumptions!D45-1</f>
        <v>0.3574414636944061</v>
      </c>
    </row>
    <row r="506" spans="2:32" x14ac:dyDescent="0.2">
      <c r="B506" s="130">
        <v>495</v>
      </c>
      <c r="C506" s="77">
        <f ca="1">MAX(Assumptions!F70,MIN(Assumptions!G70,NORMINV(RAND(),Assumptions!D70,Assumptions!E70)))</f>
        <v>0.15490223981130244</v>
      </c>
      <c r="D506" s="77">
        <f ca="1">MAX(Assumptions!F71,MIN(Assumptions!G71,NORMINV(RAND(),Assumptions!D71,Assumptions!E71)))</f>
        <v>0.35702331491078781</v>
      </c>
      <c r="E506" s="77">
        <f ca="1">MAX(Assumptions!F72,MIN(Assumptions!G72,NORMINV(RAND(),Assumptions!D72,Assumptions!E72)))</f>
        <v>7.01828427696016E-2</v>
      </c>
      <c r="F506" s="77">
        <f ca="1">MAX(Assumptions!F73,MIN(Assumptions!G73,NORMINV(RAND(),Assumptions!D73,Assumptions!E73)))</f>
        <v>3.9475976681993742E-2</v>
      </c>
      <c r="G506" s="101">
        <f ca="1">MAX(Assumptions!F74,MIN(Assumptions!G74,NORMINV(RAND(),Assumptions!D74,Assumptions!E74)))</f>
        <v>17.387515771995442</v>
      </c>
      <c r="H506" s="77">
        <f ca="1">MAX(Assumptions!F75,MIN(Assumptions!G75,NORMINV(RAND(),Assumptions!D75,Assumptions!E75)))</f>
        <v>0.49109776781409448</v>
      </c>
      <c r="I506" s="97">
        <f ca="1">'Historical Financials'!F7*(1+C506)</f>
        <v>1198.3265640282073</v>
      </c>
      <c r="J506" s="97">
        <f t="shared" ca="1" si="127"/>
        <v>1383.9500328215588</v>
      </c>
      <c r="K506" s="97">
        <f t="shared" ca="1" si="128"/>
        <v>1598.3269926925439</v>
      </c>
      <c r="L506" s="97">
        <f t="shared" ca="1" si="129"/>
        <v>1845.9114238114821</v>
      </c>
      <c r="M506" s="97">
        <f t="shared" ca="1" si="130"/>
        <v>2131.847237853151</v>
      </c>
      <c r="N506" s="54">
        <f>Assumptions!E59</f>
        <v>0.25</v>
      </c>
      <c r="O506" s="77">
        <f t="shared" ca="1" si="131"/>
        <v>0.27675582872769694</v>
      </c>
      <c r="P506" s="77">
        <f t="shared" ca="1" si="132"/>
        <v>0.30351165745539388</v>
      </c>
      <c r="Q506" s="77">
        <f t="shared" ca="1" si="133"/>
        <v>0.33026748618309087</v>
      </c>
      <c r="R506" s="77">
        <f t="shared" ca="1" si="134"/>
        <v>0.35702331491078781</v>
      </c>
      <c r="S506" s="97">
        <f t="shared" ca="1" si="135"/>
        <v>147.12387517664655</v>
      </c>
      <c r="T506" s="97">
        <f t="shared" ca="1" si="136"/>
        <v>188.09841964174217</v>
      </c>
      <c r="U506" s="97">
        <f t="shared" ca="1" si="137"/>
        <v>238.23686771134797</v>
      </c>
      <c r="V506" s="97">
        <f t="shared" ca="1" si="138"/>
        <v>299.39506571115265</v>
      </c>
      <c r="W506" s="97">
        <f t="shared" ca="1" si="139"/>
        <v>373.7839243184892</v>
      </c>
      <c r="X506" s="97">
        <f t="shared" ca="1" si="140"/>
        <v>990.61054960445858</v>
      </c>
      <c r="Y506" s="97">
        <f t="shared" ca="1" si="141"/>
        <v>12653.176937381764</v>
      </c>
      <c r="Z506" s="97">
        <f t="shared" ca="1" si="142"/>
        <v>13233.971533477526</v>
      </c>
      <c r="AA506" s="97">
        <f ca="1">Assumptions!D40*Y506+(1-Assumptions!D40)*Z506</f>
        <v>12914.534505624857</v>
      </c>
      <c r="AB506" s="97">
        <f t="shared" ca="1" si="143"/>
        <v>9200.0213815276838</v>
      </c>
      <c r="AC506" s="97">
        <f t="shared" ca="1" si="144"/>
        <v>10190.631931132142</v>
      </c>
      <c r="AD506" s="97">
        <f ca="1">AC506+Assumptions!D47-Assumptions!D48-Assumptions!D49</f>
        <v>11331.131931132142</v>
      </c>
      <c r="AE506" s="73">
        <f ca="1">AD506/Assumptions!D46</f>
        <v>243.68025658348694</v>
      </c>
      <c r="AF506" s="77">
        <f ca="1">AE506/Assumptions!D45-1</f>
        <v>1.4174628629314179</v>
      </c>
    </row>
    <row r="507" spans="2:32" x14ac:dyDescent="0.2">
      <c r="B507" s="130">
        <v>496</v>
      </c>
      <c r="C507" s="77">
        <f ca="1">MAX(Assumptions!F70,MIN(Assumptions!G70,NORMINV(RAND(),Assumptions!D70,Assumptions!E70)))</f>
        <v>0.14657015732747247</v>
      </c>
      <c r="D507" s="77">
        <f ca="1">MAX(Assumptions!F71,MIN(Assumptions!G71,NORMINV(RAND(),Assumptions!D71,Assumptions!E71)))</f>
        <v>0.33520109899346284</v>
      </c>
      <c r="E507" s="77">
        <f ca="1">MAX(Assumptions!F72,MIN(Assumptions!G72,NORMINV(RAND(),Assumptions!D72,Assumptions!E72)))</f>
        <v>8.2540569293153329E-2</v>
      </c>
      <c r="F507" s="77">
        <f ca="1">MAX(Assumptions!F73,MIN(Assumptions!G73,NORMINV(RAND(),Assumptions!D73,Assumptions!E73)))</f>
        <v>3.6745444586051952E-2</v>
      </c>
      <c r="G507" s="101">
        <f ca="1">MAX(Assumptions!F74,MIN(Assumptions!G74,NORMINV(RAND(),Assumptions!D74,Assumptions!E74)))</f>
        <v>17.753876166227947</v>
      </c>
      <c r="H507" s="77">
        <f ca="1">MAX(Assumptions!F75,MIN(Assumptions!G75,NORMINV(RAND(),Assumptions!D75,Assumptions!E75)))</f>
        <v>0.54534696242628156</v>
      </c>
      <c r="I507" s="97">
        <f ca="1">'Historical Financials'!F7*(1+C507)</f>
        <v>1189.6811952429853</v>
      </c>
      <c r="J507" s="97">
        <f t="shared" ca="1" si="127"/>
        <v>1364.0529551992852</v>
      </c>
      <c r="K507" s="97">
        <f t="shared" ca="1" si="128"/>
        <v>1563.9824114458481</v>
      </c>
      <c r="L507" s="97">
        <f t="shared" ca="1" si="129"/>
        <v>1793.2155595488659</v>
      </c>
      <c r="M507" s="97">
        <f t="shared" ca="1" si="130"/>
        <v>2056.0474462340148</v>
      </c>
      <c r="N507" s="54">
        <f>Assumptions!E59</f>
        <v>0.25</v>
      </c>
      <c r="O507" s="77">
        <f t="shared" ca="1" si="131"/>
        <v>0.27130027474836571</v>
      </c>
      <c r="P507" s="77">
        <f t="shared" ca="1" si="132"/>
        <v>0.29260054949673142</v>
      </c>
      <c r="Q507" s="77">
        <f t="shared" ca="1" si="133"/>
        <v>0.31390082424509713</v>
      </c>
      <c r="R507" s="77">
        <f t="shared" ca="1" si="134"/>
        <v>0.33520109899346284</v>
      </c>
      <c r="S507" s="97">
        <f t="shared" ca="1" si="135"/>
        <v>162.19725652035751</v>
      </c>
      <c r="T507" s="97">
        <f t="shared" ca="1" si="136"/>
        <v>201.81542779758072</v>
      </c>
      <c r="U507" s="97">
        <f t="shared" ca="1" si="137"/>
        <v>249.56282925943552</v>
      </c>
      <c r="V507" s="97">
        <f t="shared" ca="1" si="138"/>
        <v>306.97135631368042</v>
      </c>
      <c r="W507" s="97">
        <f t="shared" ca="1" si="139"/>
        <v>375.84732595413612</v>
      </c>
      <c r="X507" s="97">
        <f t="shared" ca="1" si="140"/>
        <v>995.09298277938251</v>
      </c>
      <c r="Y507" s="97">
        <f t="shared" ca="1" si="141"/>
        <v>8508.722392066682</v>
      </c>
      <c r="Z507" s="97">
        <f t="shared" ca="1" si="142"/>
        <v>12235.782615731809</v>
      </c>
      <c r="AA507" s="97">
        <f ca="1">Assumptions!D40*Y507+(1-Assumptions!D40)*Z507</f>
        <v>10185.899492715987</v>
      </c>
      <c r="AB507" s="97">
        <f t="shared" ca="1" si="143"/>
        <v>6851.3867238160738</v>
      </c>
      <c r="AC507" s="97">
        <f t="shared" ca="1" si="144"/>
        <v>7846.4797065954563</v>
      </c>
      <c r="AD507" s="97">
        <f ca="1">AC507+Assumptions!D47-Assumptions!D48-Assumptions!D49</f>
        <v>8986.9797065954554</v>
      </c>
      <c r="AE507" s="73">
        <f ca="1">AD507/Assumptions!D46</f>
        <v>193.26838078699905</v>
      </c>
      <c r="AF507" s="77">
        <f ca="1">AE507/Assumptions!D45-1</f>
        <v>0.91734504749006995</v>
      </c>
    </row>
    <row r="508" spans="2:32" x14ac:dyDescent="0.2">
      <c r="B508" s="130">
        <v>497</v>
      </c>
      <c r="C508" s="77">
        <f ca="1">MAX(Assumptions!F70,MIN(Assumptions!G70,NORMINV(RAND(),Assumptions!D70,Assumptions!E70)))</f>
        <v>0.14809842566233269</v>
      </c>
      <c r="D508" s="77">
        <f ca="1">MAX(Assumptions!F71,MIN(Assumptions!G71,NORMINV(RAND(),Assumptions!D71,Assumptions!E71)))</f>
        <v>0.30685462903991978</v>
      </c>
      <c r="E508" s="77">
        <f ca="1">MAX(Assumptions!F72,MIN(Assumptions!G72,NORMINV(RAND(),Assumptions!D72,Assumptions!E72)))</f>
        <v>7.1758741714897739E-2</v>
      </c>
      <c r="F508" s="77">
        <f ca="1">MAX(Assumptions!F73,MIN(Assumptions!G73,NORMINV(RAND(),Assumptions!D73,Assumptions!E73)))</f>
        <v>3.6683610976288021E-2</v>
      </c>
      <c r="G508" s="101">
        <f ca="1">MAX(Assumptions!F74,MIN(Assumptions!G74,NORMINV(RAND(),Assumptions!D74,Assumptions!E74)))</f>
        <v>15.838021523706031</v>
      </c>
      <c r="H508" s="77">
        <f ca="1">MAX(Assumptions!F75,MIN(Assumptions!G75,NORMINV(RAND(),Assumptions!D75,Assumptions!E75)))</f>
        <v>0.53918032139183114</v>
      </c>
      <c r="I508" s="97">
        <f ca="1">'Historical Financials'!F7*(1+C508)</f>
        <v>1191.2669264672363</v>
      </c>
      <c r="J508" s="97">
        <f t="shared" ca="1" si="127"/>
        <v>1367.6916828206399</v>
      </c>
      <c r="K508" s="97">
        <f t="shared" ca="1" si="128"/>
        <v>1570.2446678378433</v>
      </c>
      <c r="L508" s="97">
        <f t="shared" ca="1" si="129"/>
        <v>1802.7954310493005</v>
      </c>
      <c r="M508" s="97">
        <f t="shared" ca="1" si="130"/>
        <v>2069.7865961789485</v>
      </c>
      <c r="N508" s="54">
        <f>Assumptions!E59</f>
        <v>0.25</v>
      </c>
      <c r="O508" s="77">
        <f t="shared" ca="1" si="131"/>
        <v>0.26421365725997992</v>
      </c>
      <c r="P508" s="77">
        <f t="shared" ca="1" si="132"/>
        <v>0.27842731451995989</v>
      </c>
      <c r="Q508" s="77">
        <f t="shared" ca="1" si="133"/>
        <v>0.29264097177993986</v>
      </c>
      <c r="R508" s="77">
        <f t="shared" ca="1" si="134"/>
        <v>0.30685462903991978</v>
      </c>
      <c r="S508" s="97">
        <f t="shared" ca="1" si="135"/>
        <v>160.57692106901584</v>
      </c>
      <c r="T508" s="97">
        <f t="shared" ca="1" si="136"/>
        <v>194.83972224734356</v>
      </c>
      <c r="U508" s="97">
        <f t="shared" ca="1" si="137"/>
        <v>235.72910057016836</v>
      </c>
      <c r="V508" s="97">
        <f t="shared" ca="1" si="138"/>
        <v>284.45633638150116</v>
      </c>
      <c r="W508" s="97">
        <f t="shared" ca="1" si="139"/>
        <v>342.44614578067944</v>
      </c>
      <c r="X508" s="97">
        <f t="shared" ca="1" si="140"/>
        <v>968.67958593675212</v>
      </c>
      <c r="Y508" s="97">
        <f t="shared" ca="1" si="141"/>
        <v>10121.368031909969</v>
      </c>
      <c r="Z508" s="97">
        <f t="shared" ca="1" si="142"/>
        <v>10059.101217907961</v>
      </c>
      <c r="AA508" s="97">
        <f ca="1">Assumptions!D40*Y508+(1-Assumptions!D40)*Z508</f>
        <v>10093.347965609064</v>
      </c>
      <c r="AB508" s="97">
        <f t="shared" ca="1" si="143"/>
        <v>7137.5649505948513</v>
      </c>
      <c r="AC508" s="97">
        <f t="shared" ca="1" si="144"/>
        <v>8106.2445365316034</v>
      </c>
      <c r="AD508" s="97">
        <f ca="1">AC508+Assumptions!D47-Assumptions!D48-Assumptions!D49</f>
        <v>9246.7445365316034</v>
      </c>
      <c r="AE508" s="73">
        <f ca="1">AD508/Assumptions!D46</f>
        <v>198.85472121573341</v>
      </c>
      <c r="AF508" s="77">
        <f ca="1">AE508/Assumptions!D45-1</f>
        <v>0.97276509142592671</v>
      </c>
    </row>
    <row r="509" spans="2:32" x14ac:dyDescent="0.2">
      <c r="B509" s="130">
        <v>498</v>
      </c>
      <c r="C509" s="77">
        <f ca="1">MAX(Assumptions!F70,MIN(Assumptions!G70,NORMINV(RAND(),Assumptions!D70,Assumptions!E70)))</f>
        <v>0.14588042420133188</v>
      </c>
      <c r="D509" s="77">
        <f ca="1">MAX(Assumptions!F71,MIN(Assumptions!G71,NORMINV(RAND(),Assumptions!D71,Assumptions!E71)))</f>
        <v>0.27665704738847946</v>
      </c>
      <c r="E509" s="77">
        <f ca="1">MAX(Assumptions!F72,MIN(Assumptions!G72,NORMINV(RAND(),Assumptions!D72,Assumptions!E72)))</f>
        <v>0.1055707917328681</v>
      </c>
      <c r="F509" s="77">
        <f ca="1">MAX(Assumptions!F73,MIN(Assumptions!G73,NORMINV(RAND(),Assumptions!D73,Assumptions!E73)))</f>
        <v>2.6825323639061826E-2</v>
      </c>
      <c r="G509" s="101">
        <f ca="1">MAX(Assumptions!F74,MIN(Assumptions!G74,NORMINV(RAND(),Assumptions!D74,Assumptions!E74)))</f>
        <v>12.388817571989819</v>
      </c>
      <c r="H509" s="77">
        <f ca="1">MAX(Assumptions!F75,MIN(Assumptions!G75,NORMINV(RAND(),Assumptions!D75,Assumptions!E75)))</f>
        <v>0.60513884926547301</v>
      </c>
      <c r="I509" s="97">
        <f ca="1">'Historical Financials'!F7*(1+C509)</f>
        <v>1188.9655281513019</v>
      </c>
      <c r="J509" s="97">
        <f t="shared" ca="1" si="127"/>
        <v>1362.4123237587744</v>
      </c>
      <c r="K509" s="97">
        <f t="shared" ca="1" si="128"/>
        <v>1561.1616114858266</v>
      </c>
      <c r="L509" s="97">
        <f t="shared" ca="1" si="129"/>
        <v>1788.9045296162137</v>
      </c>
      <c r="M509" s="97">
        <f t="shared" ca="1" si="130"/>
        <v>2049.870681252311</v>
      </c>
      <c r="N509" s="54">
        <f>Assumptions!E59</f>
        <v>0.25</v>
      </c>
      <c r="O509" s="77">
        <f t="shared" ca="1" si="131"/>
        <v>0.25666426184711988</v>
      </c>
      <c r="P509" s="77">
        <f t="shared" ca="1" si="132"/>
        <v>0.26332852369423976</v>
      </c>
      <c r="Q509" s="77">
        <f t="shared" ca="1" si="133"/>
        <v>0.26999278554135958</v>
      </c>
      <c r="R509" s="77">
        <f t="shared" ca="1" si="134"/>
        <v>0.27665704738847946</v>
      </c>
      <c r="S509" s="97">
        <f t="shared" ca="1" si="135"/>
        <v>179.87230788044855</v>
      </c>
      <c r="T509" s="97">
        <f t="shared" ca="1" si="136"/>
        <v>211.60649797811348</v>
      </c>
      <c r="U509" s="97">
        <f t="shared" ca="1" si="137"/>
        <v>248.7716020608467</v>
      </c>
      <c r="V509" s="97">
        <f t="shared" ca="1" si="138"/>
        <v>292.27680978587335</v>
      </c>
      <c r="W509" s="97">
        <f t="shared" ca="1" si="139"/>
        <v>343.18100094252679</v>
      </c>
      <c r="X509" s="97">
        <f t="shared" ca="1" si="140"/>
        <v>923.32376237446749</v>
      </c>
      <c r="Y509" s="97">
        <f t="shared" ca="1" si="141"/>
        <v>4475.0123516924568</v>
      </c>
      <c r="Z509" s="97">
        <f t="shared" ca="1" si="142"/>
        <v>7025.8368306885232</v>
      </c>
      <c r="AA509" s="97">
        <f ca="1">Assumptions!D40*Y509+(1-Assumptions!D40)*Z509</f>
        <v>5622.8833672406863</v>
      </c>
      <c r="AB509" s="97">
        <f t="shared" ca="1" si="143"/>
        <v>3404.2879914836726</v>
      </c>
      <c r="AC509" s="97">
        <f t="shared" ca="1" si="144"/>
        <v>4327.6117538581402</v>
      </c>
      <c r="AD509" s="97">
        <f ca="1">AC509+Assumptions!D47-Assumptions!D48-Assumptions!D49</f>
        <v>5468.1117538581402</v>
      </c>
      <c r="AE509" s="73">
        <f ca="1">AD509/Assumptions!D46</f>
        <v>117.59380115823957</v>
      </c>
      <c r="AF509" s="77">
        <f ca="1">AE509/Assumptions!D45-1</f>
        <v>0.16660517022063059</v>
      </c>
    </row>
    <row r="510" spans="2:32" x14ac:dyDescent="0.2">
      <c r="B510" s="130">
        <v>499</v>
      </c>
      <c r="C510" s="77">
        <f ca="1">MAX(Assumptions!F70,MIN(Assumptions!G70,NORMINV(RAND(),Assumptions!D70,Assumptions!E70)))</f>
        <v>0.18047373119336052</v>
      </c>
      <c r="D510" s="77">
        <f ca="1">MAX(Assumptions!F71,MIN(Assumptions!G71,NORMINV(RAND(),Assumptions!D71,Assumptions!E71)))</f>
        <v>0.2919375144728395</v>
      </c>
      <c r="E510" s="77">
        <f ca="1">MAX(Assumptions!F72,MIN(Assumptions!G72,NORMINV(RAND(),Assumptions!D72,Assumptions!E72)))</f>
        <v>0.10171824725338185</v>
      </c>
      <c r="F510" s="77">
        <f ca="1">MAX(Assumptions!F73,MIN(Assumptions!G73,NORMINV(RAND(),Assumptions!D73,Assumptions!E73)))</f>
        <v>3.9503378905524446E-2</v>
      </c>
      <c r="G510" s="101">
        <f ca="1">MAX(Assumptions!F74,MIN(Assumptions!G74,NORMINV(RAND(),Assumptions!D74,Assumptions!E74)))</f>
        <v>14.927715456748189</v>
      </c>
      <c r="H510" s="77">
        <f ca="1">MAX(Assumptions!F75,MIN(Assumptions!G75,NORMINV(RAND(),Assumptions!D75,Assumptions!E75)))</f>
        <v>0.60197523985460866</v>
      </c>
      <c r="I510" s="97">
        <f ca="1">'Historical Financials'!F7*(1+C510)</f>
        <v>1224.8595434862309</v>
      </c>
      <c r="J510" s="97">
        <f t="shared" ca="1" si="127"/>
        <v>1445.9145154869873</v>
      </c>
      <c r="K510" s="97">
        <f t="shared" ca="1" si="128"/>
        <v>1706.864103083564</v>
      </c>
      <c r="L510" s="97">
        <f t="shared" ca="1" si="129"/>
        <v>2014.9082364070637</v>
      </c>
      <c r="M510" s="97">
        <f t="shared" ca="1" si="130"/>
        <v>2378.5462438436803</v>
      </c>
      <c r="N510" s="54">
        <f>Assumptions!E59</f>
        <v>0.25</v>
      </c>
      <c r="O510" s="77">
        <f t="shared" ca="1" si="131"/>
        <v>0.26048437861820989</v>
      </c>
      <c r="P510" s="77">
        <f t="shared" ca="1" si="132"/>
        <v>0.27096875723641978</v>
      </c>
      <c r="Q510" s="77">
        <f t="shared" ca="1" si="133"/>
        <v>0.28145313585462961</v>
      </c>
      <c r="R510" s="77">
        <f t="shared" ca="1" si="134"/>
        <v>0.2919375144728395</v>
      </c>
      <c r="S510" s="97">
        <f t="shared" ca="1" si="135"/>
        <v>184.33377936958257</v>
      </c>
      <c r="T510" s="97">
        <f t="shared" ca="1" si="136"/>
        <v>226.72683713400221</v>
      </c>
      <c r="U510" s="97">
        <f t="shared" ca="1" si="137"/>
        <v>278.41766882325243</v>
      </c>
      <c r="V510" s="97">
        <f t="shared" ca="1" si="138"/>
        <v>341.38150790689218</v>
      </c>
      <c r="W510" s="97">
        <f t="shared" ca="1" si="139"/>
        <v>418.00370772876317</v>
      </c>
      <c r="X510" s="97">
        <f t="shared" ca="1" si="140"/>
        <v>1051.5571943696877</v>
      </c>
      <c r="Y510" s="97">
        <f t="shared" ca="1" si="141"/>
        <v>6984.122575806281</v>
      </c>
      <c r="Z510" s="97">
        <f t="shared" ca="1" si="142"/>
        <v>10365.609738945044</v>
      </c>
      <c r="AA510" s="97">
        <f ca="1">Assumptions!D40*Y510+(1-Assumptions!D40)*Z510</f>
        <v>8505.7917992187249</v>
      </c>
      <c r="AB510" s="97">
        <f t="shared" ca="1" si="143"/>
        <v>5240.3710106785793</v>
      </c>
      <c r="AC510" s="97">
        <f t="shared" ca="1" si="144"/>
        <v>6291.928205048267</v>
      </c>
      <c r="AD510" s="97">
        <f ca="1">AC510+Assumptions!D47-Assumptions!D48-Assumptions!D49</f>
        <v>7432.428205048267</v>
      </c>
      <c r="AE510" s="73">
        <f ca="1">AD510/Assumptions!D46</f>
        <v>159.83716569996272</v>
      </c>
      <c r="AF510" s="77">
        <f ca="1">AE510/Assumptions!D45-1</f>
        <v>0.58568616765836046</v>
      </c>
    </row>
    <row r="511" spans="2:32" x14ac:dyDescent="0.2">
      <c r="B511" s="130">
        <v>500</v>
      </c>
      <c r="C511" s="77">
        <f ca="1">MAX(Assumptions!F70,MIN(Assumptions!G70,NORMINV(RAND(),Assumptions!D70,Assumptions!E70)))</f>
        <v>0.14122839379423724</v>
      </c>
      <c r="D511" s="77">
        <f ca="1">MAX(Assumptions!F71,MIN(Assumptions!G71,NORMINV(RAND(),Assumptions!D71,Assumptions!E71)))</f>
        <v>0.24320088967581988</v>
      </c>
      <c r="E511" s="77">
        <f ca="1">MAX(Assumptions!F72,MIN(Assumptions!G72,NORMINV(RAND(),Assumptions!D72,Assumptions!E72)))</f>
        <v>6.9706504486777718E-2</v>
      </c>
      <c r="F511" s="77">
        <f ca="1">MAX(Assumptions!F73,MIN(Assumptions!G73,NORMINV(RAND(),Assumptions!D73,Assumptions!E73)))</f>
        <v>4.7594679828008461E-2</v>
      </c>
      <c r="G511" s="101">
        <f ca="1">MAX(Assumptions!F74,MIN(Assumptions!G74,NORMINV(RAND(),Assumptions!D74,Assumptions!E74)))</f>
        <v>12.12146143583824</v>
      </c>
      <c r="H511" s="77">
        <f ca="1">MAX(Assumptions!F75,MIN(Assumptions!G75,NORMINV(RAND(),Assumptions!D75,Assumptions!E75)))</f>
        <v>0.5638910794123787</v>
      </c>
      <c r="I511" s="97">
        <f ca="1">'Historical Financials'!F7*(1+C511)</f>
        <v>1184.1385814009004</v>
      </c>
      <c r="J511" s="97">
        <f t="shared" ca="1" si="127"/>
        <v>1351.3725712819362</v>
      </c>
      <c r="K511" s="97">
        <f t="shared" ca="1" si="128"/>
        <v>1542.2247489416723</v>
      </c>
      <c r="L511" s="97">
        <f t="shared" ca="1" si="129"/>
        <v>1760.0306731044252</v>
      </c>
      <c r="M511" s="97">
        <f t="shared" ca="1" si="130"/>
        <v>2008.5969780955531</v>
      </c>
      <c r="N511" s="54">
        <f>Assumptions!E59</f>
        <v>0.25</v>
      </c>
      <c r="O511" s="77">
        <f t="shared" ca="1" si="131"/>
        <v>0.24830022241895497</v>
      </c>
      <c r="P511" s="77">
        <f t="shared" ca="1" si="132"/>
        <v>0.24660044483790994</v>
      </c>
      <c r="Q511" s="77">
        <f t="shared" ca="1" si="133"/>
        <v>0.24490066725686491</v>
      </c>
      <c r="R511" s="77">
        <f t="shared" ca="1" si="134"/>
        <v>0.24320088967581988</v>
      </c>
      <c r="S511" s="97">
        <f t="shared" ca="1" si="135"/>
        <v>166.93129570999915</v>
      </c>
      <c r="T511" s="97">
        <f t="shared" ca="1" si="136"/>
        <v>189.21145817190398</v>
      </c>
      <c r="U511" s="97">
        <f t="shared" ca="1" si="137"/>
        <v>214.45528239967388</v>
      </c>
      <c r="V511" s="97">
        <f t="shared" ca="1" si="138"/>
        <v>243.05548670353525</v>
      </c>
      <c r="W511" s="97">
        <f t="shared" ca="1" si="139"/>
        <v>275.45660375117421</v>
      </c>
      <c r="X511" s="97">
        <f t="shared" ca="1" si="140"/>
        <v>878.90797955100209</v>
      </c>
      <c r="Y511" s="97">
        <f t="shared" ca="1" si="141"/>
        <v>13050.34193543047</v>
      </c>
      <c r="Z511" s="97">
        <f t="shared" ca="1" si="142"/>
        <v>5921.2438740763237</v>
      </c>
      <c r="AA511" s="97">
        <f ca="1">Assumptions!D40*Y511+(1-Assumptions!D40)*Z511</f>
        <v>9842.2478078211043</v>
      </c>
      <c r="AB511" s="97">
        <f t="shared" ca="1" si="143"/>
        <v>7027.0187525665724</v>
      </c>
      <c r="AC511" s="97">
        <f t="shared" ca="1" si="144"/>
        <v>7905.9267321175748</v>
      </c>
      <c r="AD511" s="97">
        <f ca="1">AC511+Assumptions!D47-Assumptions!D48-Assumptions!D49</f>
        <v>9046.4267321175757</v>
      </c>
      <c r="AE511" s="73">
        <f ca="1">AD511/Assumptions!D46</f>
        <v>194.54681144338872</v>
      </c>
      <c r="AF511" s="77">
        <f ca="1">AE511/Assumptions!D45-1</f>
        <v>0.93002789130345964</v>
      </c>
    </row>
    <row r="512" spans="2:32" x14ac:dyDescent="0.2">
      <c r="B512" s="130">
        <v>501</v>
      </c>
      <c r="C512" s="77">
        <f ca="1">MAX(Assumptions!F70,MIN(Assumptions!G70,NORMINV(RAND(),Assumptions!D70,Assumptions!E70)))</f>
        <v>0.14457868073358149</v>
      </c>
      <c r="D512" s="77">
        <f ca="1">MAX(Assumptions!F71,MIN(Assumptions!G71,NORMINV(RAND(),Assumptions!D71,Assumptions!E71)))</f>
        <v>0.24367559685274434</v>
      </c>
      <c r="E512" s="77">
        <f ca="1">MAX(Assumptions!F72,MIN(Assumptions!G72,NORMINV(RAND(),Assumptions!D72,Assumptions!E72)))</f>
        <v>7.6479998344583425E-2</v>
      </c>
      <c r="F512" s="77">
        <f ca="1">MAX(Assumptions!F73,MIN(Assumptions!G73,NORMINV(RAND(),Assumptions!D73,Assumptions!E73)))</f>
        <v>3.1928575137248491E-2</v>
      </c>
      <c r="G512" s="101">
        <f ca="1">MAX(Assumptions!F74,MIN(Assumptions!G74,NORMINV(RAND(),Assumptions!D74,Assumptions!E74)))</f>
        <v>11.547978491913465</v>
      </c>
      <c r="H512" s="77">
        <f ca="1">MAX(Assumptions!F75,MIN(Assumptions!G75,NORMINV(RAND(),Assumptions!D75,Assumptions!E75)))</f>
        <v>0.55244678017445559</v>
      </c>
      <c r="I512" s="97">
        <f ca="1">'Historical Financials'!F7*(1+C512)</f>
        <v>1187.6148391291642</v>
      </c>
      <c r="J512" s="97">
        <f t="shared" ca="1" si="127"/>
        <v>1359.3186257900836</v>
      </c>
      <c r="K512" s="97">
        <f t="shared" ca="1" si="128"/>
        <v>1555.8471194033989</v>
      </c>
      <c r="L512" s="97">
        <f t="shared" ca="1" si="129"/>
        <v>1780.7894433498855</v>
      </c>
      <c r="M512" s="97">
        <f t="shared" ca="1" si="130"/>
        <v>2038.253631733701</v>
      </c>
      <c r="N512" s="54">
        <f>Assumptions!E59</f>
        <v>0.25</v>
      </c>
      <c r="O512" s="77">
        <f t="shared" ca="1" si="131"/>
        <v>0.24841889921318608</v>
      </c>
      <c r="P512" s="77">
        <f t="shared" ca="1" si="132"/>
        <v>0.24683779842637216</v>
      </c>
      <c r="Q512" s="77">
        <f t="shared" ca="1" si="133"/>
        <v>0.24525669763955826</v>
      </c>
      <c r="R512" s="77">
        <f t="shared" ca="1" si="134"/>
        <v>0.24367559685274434</v>
      </c>
      <c r="S512" s="97">
        <f t="shared" ca="1" si="135"/>
        <v>164.0234984910777</v>
      </c>
      <c r="T512" s="97">
        <f t="shared" ca="1" si="136"/>
        <v>186.55046998213038</v>
      </c>
      <c r="U512" s="97">
        <f t="shared" ca="1" si="137"/>
        <v>212.16269875522542</v>
      </c>
      <c r="V512" s="97">
        <f t="shared" ca="1" si="138"/>
        <v>241.28142849478516</v>
      </c>
      <c r="W512" s="97">
        <f t="shared" ca="1" si="139"/>
        <v>274.38521748025244</v>
      </c>
      <c r="X512" s="97">
        <f t="shared" ca="1" si="140"/>
        <v>852.92930807990115</v>
      </c>
      <c r="Y512" s="97">
        <f t="shared" ca="1" si="141"/>
        <v>6355.4860008715468</v>
      </c>
      <c r="Z512" s="97">
        <f t="shared" ca="1" si="142"/>
        <v>5735.5653135680368</v>
      </c>
      <c r="AA512" s="97">
        <f ca="1">Assumptions!D40*Y512+(1-Assumptions!D40)*Z512</f>
        <v>6076.5216915849669</v>
      </c>
      <c r="AB512" s="97">
        <f t="shared" ca="1" si="143"/>
        <v>4203.6372194286641</v>
      </c>
      <c r="AC512" s="97">
        <f t="shared" ca="1" si="144"/>
        <v>5056.5665275085648</v>
      </c>
      <c r="AD512" s="97">
        <f ca="1">AC512+Assumptions!D47-Assumptions!D48-Assumptions!D49</f>
        <v>6197.0665275085648</v>
      </c>
      <c r="AE512" s="73">
        <f ca="1">AD512/Assumptions!D46</f>
        <v>133.27024790341</v>
      </c>
      <c r="AF512" s="77">
        <f ca="1">AE512/Assumptions!D45-1</f>
        <v>0.322125475232242</v>
      </c>
    </row>
    <row r="513" spans="2:32" x14ac:dyDescent="0.2">
      <c r="B513" s="130">
        <v>502</v>
      </c>
      <c r="C513" s="77">
        <f ca="1">MAX(Assumptions!F70,MIN(Assumptions!G70,NORMINV(RAND(),Assumptions!D70,Assumptions!E70)))</f>
        <v>0.14644095407537228</v>
      </c>
      <c r="D513" s="77">
        <f ca="1">MAX(Assumptions!F71,MIN(Assumptions!G71,NORMINV(RAND(),Assumptions!D71,Assumptions!E71)))</f>
        <v>0.30936119768938952</v>
      </c>
      <c r="E513" s="77">
        <f ca="1">MAX(Assumptions!F72,MIN(Assumptions!G72,NORMINV(RAND(),Assumptions!D72,Assumptions!E72)))</f>
        <v>8.0599471698652489E-2</v>
      </c>
      <c r="F513" s="77">
        <f ca="1">MAX(Assumptions!F73,MIN(Assumptions!G73,NORMINV(RAND(),Assumptions!D73,Assumptions!E73)))</f>
        <v>2.9395815647856979E-2</v>
      </c>
      <c r="G513" s="101">
        <f ca="1">MAX(Assumptions!F74,MIN(Assumptions!G74,NORMINV(RAND(),Assumptions!D74,Assumptions!E74)))</f>
        <v>12.888246462653811</v>
      </c>
      <c r="H513" s="77">
        <f ca="1">MAX(Assumptions!F75,MIN(Assumptions!G75,NORMINV(RAND(),Assumptions!D75,Assumptions!E75)))</f>
        <v>0.50942147209989674</v>
      </c>
      <c r="I513" s="97">
        <f ca="1">'Historical Financials'!F7*(1+C513)</f>
        <v>1189.547133948606</v>
      </c>
      <c r="J513" s="97">
        <f t="shared" ca="1" si="127"/>
        <v>1363.7455511616643</v>
      </c>
      <c r="K513" s="97">
        <f t="shared" ca="1" si="128"/>
        <v>1563.4537507898226</v>
      </c>
      <c r="L513" s="97">
        <f t="shared" ca="1" si="129"/>
        <v>1792.4074097082034</v>
      </c>
      <c r="M513" s="97">
        <f t="shared" ca="1" si="130"/>
        <v>2054.8892608776391</v>
      </c>
      <c r="N513" s="54">
        <f>Assumptions!E59</f>
        <v>0.25</v>
      </c>
      <c r="O513" s="77">
        <f t="shared" ca="1" si="131"/>
        <v>0.26484029942234738</v>
      </c>
      <c r="P513" s="77">
        <f t="shared" ca="1" si="132"/>
        <v>0.27968059884469476</v>
      </c>
      <c r="Q513" s="77">
        <f t="shared" ca="1" si="133"/>
        <v>0.29452089826704214</v>
      </c>
      <c r="R513" s="77">
        <f t="shared" ca="1" si="134"/>
        <v>0.30936119768938952</v>
      </c>
      <c r="S513" s="97">
        <f t="shared" ca="1" si="135"/>
        <v>151.49521302707797</v>
      </c>
      <c r="T513" s="97">
        <f t="shared" ca="1" si="136"/>
        <v>183.99018816672543</v>
      </c>
      <c r="U513" s="97">
        <f t="shared" ca="1" si="137"/>
        <v>222.75354590287176</v>
      </c>
      <c r="V513" s="97">
        <f t="shared" ca="1" si="138"/>
        <v>268.92432887580134</v>
      </c>
      <c r="W513" s="97">
        <f t="shared" ca="1" si="139"/>
        <v>323.84075953739074</v>
      </c>
      <c r="X513" s="97">
        <f t="shared" ca="1" si="140"/>
        <v>891.31636336253428</v>
      </c>
      <c r="Y513" s="97">
        <f t="shared" ca="1" si="141"/>
        <v>6510.4789094222251</v>
      </c>
      <c r="Z513" s="97">
        <f t="shared" ca="1" si="142"/>
        <v>8193.0969779625539</v>
      </c>
      <c r="AA513" s="97">
        <f ca="1">Assumptions!D40*Y513+(1-Assumptions!D40)*Z513</f>
        <v>7267.6570402653724</v>
      </c>
      <c r="AB513" s="97">
        <f t="shared" ca="1" si="143"/>
        <v>4932.5406203574921</v>
      </c>
      <c r="AC513" s="97">
        <f t="shared" ca="1" si="144"/>
        <v>5823.8569837200266</v>
      </c>
      <c r="AD513" s="97">
        <f ca="1">AC513+Assumptions!D47-Assumptions!D48-Assumptions!D49</f>
        <v>6964.3569837200266</v>
      </c>
      <c r="AE513" s="73">
        <f ca="1">AD513/Assumptions!D46</f>
        <v>149.77111792946295</v>
      </c>
      <c r="AF513" s="77">
        <f ca="1">AE513/Assumptions!D45-1</f>
        <v>0.48582458263356099</v>
      </c>
    </row>
    <row r="514" spans="2:32" x14ac:dyDescent="0.2">
      <c r="B514" s="130">
        <v>503</v>
      </c>
      <c r="C514" s="77">
        <f ca="1">MAX(Assumptions!F70,MIN(Assumptions!G70,NORMINV(RAND(),Assumptions!D70,Assumptions!E70)))</f>
        <v>0.11467082891242991</v>
      </c>
      <c r="D514" s="77">
        <f ca="1">MAX(Assumptions!F71,MIN(Assumptions!G71,NORMINV(RAND(),Assumptions!D71,Assumptions!E71)))</f>
        <v>0.26075804417078718</v>
      </c>
      <c r="E514" s="77">
        <f ca="1">MAX(Assumptions!F72,MIN(Assumptions!G72,NORMINV(RAND(),Assumptions!D72,Assumptions!E72)))</f>
        <v>6.0898807942425151E-2</v>
      </c>
      <c r="F514" s="77">
        <f ca="1">MAX(Assumptions!F73,MIN(Assumptions!G73,NORMINV(RAND(),Assumptions!D73,Assumptions!E73)))</f>
        <v>3.7621166933298103E-2</v>
      </c>
      <c r="G514" s="101">
        <f ca="1">MAX(Assumptions!F74,MIN(Assumptions!G74,NORMINV(RAND(),Assumptions!D74,Assumptions!E74)))</f>
        <v>14.514912791737089</v>
      </c>
      <c r="H514" s="77">
        <f ca="1">MAX(Assumptions!F75,MIN(Assumptions!G75,NORMINV(RAND(),Assumptions!D75,Assumptions!E75)))</f>
        <v>0.69349582747846594</v>
      </c>
      <c r="I514" s="97">
        <f ca="1">'Historical Financials'!F7*(1+C514)</f>
        <v>1156.582452079537</v>
      </c>
      <c r="J514" s="97">
        <f t="shared" ca="1" si="127"/>
        <v>1289.2087205650682</v>
      </c>
      <c r="K514" s="97">
        <f t="shared" ca="1" si="128"/>
        <v>1437.0433531933977</v>
      </c>
      <c r="L514" s="97">
        <f t="shared" ca="1" si="129"/>
        <v>1601.8303056871823</v>
      </c>
      <c r="M514" s="97">
        <f t="shared" ca="1" si="130"/>
        <v>1785.5135146173825</v>
      </c>
      <c r="N514" s="54">
        <f>Assumptions!E59</f>
        <v>0.25</v>
      </c>
      <c r="O514" s="77">
        <f t="shared" ca="1" si="131"/>
        <v>0.25268951104269677</v>
      </c>
      <c r="P514" s="77">
        <f t="shared" ca="1" si="132"/>
        <v>0.25537902208539359</v>
      </c>
      <c r="Q514" s="77">
        <f t="shared" ca="1" si="133"/>
        <v>0.25806853312809042</v>
      </c>
      <c r="R514" s="77">
        <f t="shared" ca="1" si="134"/>
        <v>0.26075804417078718</v>
      </c>
      <c r="S514" s="97">
        <f t="shared" ca="1" si="135"/>
        <v>200.52127616299293</v>
      </c>
      <c r="T514" s="97">
        <f t="shared" ca="1" si="136"/>
        <v>225.9198036937498</v>
      </c>
      <c r="U514" s="97">
        <f t="shared" ca="1" si="137"/>
        <v>254.50653736576984</v>
      </c>
      <c r="V514" s="97">
        <f t="shared" ca="1" si="138"/>
        <v>286.67869028837544</v>
      </c>
      <c r="W514" s="97">
        <f t="shared" ca="1" si="139"/>
        <v>322.88265008923378</v>
      </c>
      <c r="X514" s="97">
        <f t="shared" ca="1" si="140"/>
        <v>1069.4481417606157</v>
      </c>
      <c r="Y514" s="97">
        <f t="shared" ca="1" si="141"/>
        <v>14392.775970586668</v>
      </c>
      <c r="Z514" s="97">
        <f t="shared" ca="1" si="142"/>
        <v>6757.9548748701245</v>
      </c>
      <c r="AA514" s="97">
        <f ca="1">Assumptions!D40*Y514+(1-Assumptions!D40)*Z514</f>
        <v>10957.106477514224</v>
      </c>
      <c r="AB514" s="97">
        <f t="shared" ca="1" si="143"/>
        <v>8153.162060320984</v>
      </c>
      <c r="AC514" s="97">
        <f t="shared" ca="1" si="144"/>
        <v>9222.6102020815997</v>
      </c>
      <c r="AD514" s="97">
        <f ca="1">AC514+Assumptions!D47-Assumptions!D48-Assumptions!D49</f>
        <v>10363.1102020816</v>
      </c>
      <c r="AE514" s="73">
        <f ca="1">AD514/Assumptions!D46</f>
        <v>222.86258499100214</v>
      </c>
      <c r="AF514" s="77">
        <f ca="1">AE514/Assumptions!D45-1</f>
        <v>1.2109383431647038</v>
      </c>
    </row>
    <row r="515" spans="2:32" x14ac:dyDescent="0.2">
      <c r="B515" s="130">
        <v>504</v>
      </c>
      <c r="C515" s="77">
        <f ca="1">MAX(Assumptions!F70,MIN(Assumptions!G70,NORMINV(RAND(),Assumptions!D70,Assumptions!E70)))</f>
        <v>0.10085938115929176</v>
      </c>
      <c r="D515" s="77">
        <f ca="1">MAX(Assumptions!F71,MIN(Assumptions!G71,NORMINV(RAND(),Assumptions!D71,Assumptions!E71)))</f>
        <v>0.30399016422854819</v>
      </c>
      <c r="E515" s="77">
        <f ca="1">MAX(Assumptions!F72,MIN(Assumptions!G72,NORMINV(RAND(),Assumptions!D72,Assumptions!E72)))</f>
        <v>9.4494454889347587E-2</v>
      </c>
      <c r="F515" s="77">
        <f ca="1">MAX(Assumptions!F73,MIN(Assumptions!G73,NORMINV(RAND(),Assumptions!D73,Assumptions!E73)))</f>
        <v>3.8466969722218164E-2</v>
      </c>
      <c r="G515" s="101">
        <f ca="1">MAX(Assumptions!F74,MIN(Assumptions!G74,NORMINV(RAND(),Assumptions!D74,Assumptions!E74)))</f>
        <v>14.481227607621172</v>
      </c>
      <c r="H515" s="77">
        <f ca="1">MAX(Assumptions!F75,MIN(Assumptions!G75,NORMINV(RAND(),Assumptions!D75,Assumptions!E75)))</f>
        <v>0.56899202995416176</v>
      </c>
      <c r="I515" s="97">
        <f ca="1">'Historical Financials'!F7*(1+C515)</f>
        <v>1142.2516938908809</v>
      </c>
      <c r="J515" s="97">
        <f t="shared" ca="1" si="127"/>
        <v>1257.4584928648678</v>
      </c>
      <c r="K515" s="97">
        <f t="shared" ca="1" si="128"/>
        <v>1384.284978288714</v>
      </c>
      <c r="L515" s="97">
        <f t="shared" ca="1" si="129"/>
        <v>1523.9031045470172</v>
      </c>
      <c r="M515" s="97">
        <f t="shared" ca="1" si="130"/>
        <v>1677.6030286183527</v>
      </c>
      <c r="N515" s="54">
        <f>Assumptions!E59</f>
        <v>0.25</v>
      </c>
      <c r="O515" s="77">
        <f t="shared" ca="1" si="131"/>
        <v>0.26349754105713707</v>
      </c>
      <c r="P515" s="77">
        <f t="shared" ca="1" si="132"/>
        <v>0.27699508211427409</v>
      </c>
      <c r="Q515" s="77">
        <f t="shared" ca="1" si="133"/>
        <v>0.29049262317141111</v>
      </c>
      <c r="R515" s="77">
        <f t="shared" ca="1" si="134"/>
        <v>0.30399016422854819</v>
      </c>
      <c r="S515" s="97">
        <f t="shared" ca="1" si="135"/>
        <v>162.48302750638803</v>
      </c>
      <c r="T515" s="97">
        <f t="shared" ca="1" si="136"/>
        <v>188.52823789155514</v>
      </c>
      <c r="U515" s="97">
        <f t="shared" ca="1" si="137"/>
        <v>218.17437863481118</v>
      </c>
      <c r="V515" s="97">
        <f t="shared" ca="1" si="138"/>
        <v>251.8828770593897</v>
      </c>
      <c r="W515" s="97">
        <f t="shared" ca="1" si="139"/>
        <v>290.17160815972841</v>
      </c>
      <c r="X515" s="97">
        <f t="shared" ca="1" si="140"/>
        <v>832.51680459064119</v>
      </c>
      <c r="Y515" s="97">
        <f t="shared" ca="1" si="141"/>
        <v>5378.3179760108969</v>
      </c>
      <c r="Z515" s="97">
        <f t="shared" ca="1" si="142"/>
        <v>7385.0614451822994</v>
      </c>
      <c r="AA515" s="97">
        <f ca="1">Assumptions!D40*Y515+(1-Assumptions!D40)*Z515</f>
        <v>6281.3525371380274</v>
      </c>
      <c r="AB515" s="97">
        <f t="shared" ca="1" si="143"/>
        <v>3999.3124998645126</v>
      </c>
      <c r="AC515" s="97">
        <f t="shared" ca="1" si="144"/>
        <v>4831.8293044551538</v>
      </c>
      <c r="AD515" s="97">
        <f ca="1">AC515+Assumptions!D47-Assumptions!D48-Assumptions!D49</f>
        <v>5972.3293044551538</v>
      </c>
      <c r="AE515" s="73">
        <f ca="1">AD515/Assumptions!D46</f>
        <v>128.43718934312159</v>
      </c>
      <c r="AF515" s="77">
        <f ca="1">AE515/Assumptions!D45-1</f>
        <v>0.27417846570557125</v>
      </c>
    </row>
    <row r="516" spans="2:32" x14ac:dyDescent="0.2">
      <c r="B516" s="130">
        <v>505</v>
      </c>
      <c r="C516" s="77">
        <f ca="1">MAX(Assumptions!F70,MIN(Assumptions!G70,NORMINV(RAND(),Assumptions!D70,Assumptions!E70)))</f>
        <v>0.16277659388399049</v>
      </c>
      <c r="D516" s="77">
        <f ca="1">MAX(Assumptions!F71,MIN(Assumptions!G71,NORMINV(RAND(),Assumptions!D71,Assumptions!E71)))</f>
        <v>0.2980603305860352</v>
      </c>
      <c r="E516" s="77">
        <f ca="1">MAX(Assumptions!F72,MIN(Assumptions!G72,NORMINV(RAND(),Assumptions!D72,Assumptions!E72)))</f>
        <v>8.4446460484560712E-2</v>
      </c>
      <c r="F516" s="77">
        <f ca="1">MAX(Assumptions!F73,MIN(Assumptions!G73,NORMINV(RAND(),Assumptions!D73,Assumptions!E73)))</f>
        <v>3.7001013497493469E-2</v>
      </c>
      <c r="G516" s="101">
        <f ca="1">MAX(Assumptions!F74,MIN(Assumptions!G74,NORMINV(RAND(),Assumptions!D74,Assumptions!E74)))</f>
        <v>8.9431180717756273</v>
      </c>
      <c r="H516" s="77">
        <f ca="1">MAX(Assumptions!F75,MIN(Assumptions!G75,NORMINV(RAND(),Assumptions!D75,Assumptions!E75)))</f>
        <v>0.67815291334619243</v>
      </c>
      <c r="I516" s="97">
        <f ca="1">'Historical Financials'!F7*(1+C516)</f>
        <v>1206.4969938140284</v>
      </c>
      <c r="J516" s="97">
        <f t="shared" ca="1" si="127"/>
        <v>1402.88646499835</v>
      </c>
      <c r="K516" s="97">
        <f t="shared" ca="1" si="128"/>
        <v>1631.2435453767334</v>
      </c>
      <c r="L516" s="97">
        <f t="shared" ca="1" si="129"/>
        <v>1896.7718134884028</v>
      </c>
      <c r="M516" s="97">
        <f t="shared" ca="1" si="130"/>
        <v>2205.5218686632047</v>
      </c>
      <c r="N516" s="54">
        <f>Assumptions!E59</f>
        <v>0.25</v>
      </c>
      <c r="O516" s="77">
        <f t="shared" ca="1" si="131"/>
        <v>0.2620150826465088</v>
      </c>
      <c r="P516" s="77">
        <f t="shared" ca="1" si="132"/>
        <v>0.2740301652930176</v>
      </c>
      <c r="Q516" s="77">
        <f t="shared" ca="1" si="133"/>
        <v>0.2860452479395264</v>
      </c>
      <c r="R516" s="77">
        <f t="shared" ca="1" si="134"/>
        <v>0.2980603305860352</v>
      </c>
      <c r="S516" s="97">
        <f t="shared" ca="1" si="135"/>
        <v>204.54736282460163</v>
      </c>
      <c r="T516" s="97">
        <f t="shared" ca="1" si="136"/>
        <v>249.27369355382055</v>
      </c>
      <c r="U516" s="97">
        <f t="shared" ca="1" si="137"/>
        <v>303.1410920021853</v>
      </c>
      <c r="V516" s="97">
        <f t="shared" ca="1" si="138"/>
        <v>367.94038322809899</v>
      </c>
      <c r="W516" s="97">
        <f t="shared" ca="1" si="139"/>
        <v>445.80319735956118</v>
      </c>
      <c r="X516" s="97">
        <f t="shared" ca="1" si="140"/>
        <v>1201.5530751165293</v>
      </c>
      <c r="Y516" s="97">
        <f t="shared" ca="1" si="141"/>
        <v>9743.7877992445101</v>
      </c>
      <c r="Z516" s="97">
        <f t="shared" ca="1" si="142"/>
        <v>5879.0142345468012</v>
      </c>
      <c r="AA516" s="97">
        <f ca="1">Assumptions!D40*Y516+(1-Assumptions!D40)*Z516</f>
        <v>8004.6396951305414</v>
      </c>
      <c r="AB516" s="97">
        <f t="shared" ca="1" si="143"/>
        <v>5337.0492468836719</v>
      </c>
      <c r="AC516" s="97">
        <f t="shared" ca="1" si="144"/>
        <v>6538.6023220002007</v>
      </c>
      <c r="AD516" s="97">
        <f ca="1">AC516+Assumptions!D47-Assumptions!D48-Assumptions!D49</f>
        <v>7679.1023220002007</v>
      </c>
      <c r="AE516" s="73">
        <f ca="1">AD516/Assumptions!D46</f>
        <v>165.14198541935914</v>
      </c>
      <c r="AF516" s="77">
        <f ca="1">AE516/Assumptions!D45-1</f>
        <v>0.63831334741427725</v>
      </c>
    </row>
    <row r="517" spans="2:32" x14ac:dyDescent="0.2">
      <c r="B517" s="130">
        <v>506</v>
      </c>
      <c r="C517" s="77">
        <f ca="1">MAX(Assumptions!F70,MIN(Assumptions!G70,NORMINV(RAND(),Assumptions!D70,Assumptions!E70)))</f>
        <v>0.11547464070866464</v>
      </c>
      <c r="D517" s="77">
        <f ca="1">MAX(Assumptions!F71,MIN(Assumptions!G71,NORMINV(RAND(),Assumptions!D71,Assumptions!E71)))</f>
        <v>0.29460124085901973</v>
      </c>
      <c r="E517" s="77">
        <f ca="1">MAX(Assumptions!F72,MIN(Assumptions!G72,NORMINV(RAND(),Assumptions!D72,Assumptions!E72)))</f>
        <v>8.1218085282536781E-2</v>
      </c>
      <c r="F517" s="77">
        <f ca="1">MAX(Assumptions!F73,MIN(Assumptions!G73,NORMINV(RAND(),Assumptions!D73,Assumptions!E73)))</f>
        <v>2.9230207801372209E-2</v>
      </c>
      <c r="G517" s="101">
        <f ca="1">MAX(Assumptions!F74,MIN(Assumptions!G74,NORMINV(RAND(),Assumptions!D74,Assumptions!E74)))</f>
        <v>8.882466881008714</v>
      </c>
      <c r="H517" s="77">
        <f ca="1">MAX(Assumptions!F75,MIN(Assumptions!G75,NORMINV(RAND(),Assumptions!D75,Assumptions!E75)))</f>
        <v>0.56821517742386696</v>
      </c>
      <c r="I517" s="97">
        <f ca="1">'Historical Financials'!F7*(1+C517)</f>
        <v>1157.4164871993103</v>
      </c>
      <c r="J517" s="97">
        <f t="shared" ca="1" si="127"/>
        <v>1291.0687402089354</v>
      </c>
      <c r="K517" s="97">
        <f t="shared" ca="1" si="128"/>
        <v>1440.1544391147506</v>
      </c>
      <c r="L517" s="97">
        <f t="shared" ca="1" si="129"/>
        <v>1606.455755536515</v>
      </c>
      <c r="M517" s="97">
        <f t="shared" ca="1" si="130"/>
        <v>1791.9606567214605</v>
      </c>
      <c r="N517" s="54">
        <f>Assumptions!E59</f>
        <v>0.25</v>
      </c>
      <c r="O517" s="77">
        <f t="shared" ca="1" si="131"/>
        <v>0.26115031021475493</v>
      </c>
      <c r="P517" s="77">
        <f t="shared" ca="1" si="132"/>
        <v>0.27230062042950987</v>
      </c>
      <c r="Q517" s="77">
        <f t="shared" ca="1" si="133"/>
        <v>0.2834509306442648</v>
      </c>
      <c r="R517" s="77">
        <f t="shared" ca="1" si="134"/>
        <v>0.29460124085901973</v>
      </c>
      <c r="S517" s="97">
        <f t="shared" ca="1" si="135"/>
        <v>164.41540365681624</v>
      </c>
      <c r="T517" s="97">
        <f t="shared" ca="1" si="136"/>
        <v>191.58113501022609</v>
      </c>
      <c r="U517" s="97">
        <f t="shared" ca="1" si="137"/>
        <v>222.82839294934084</v>
      </c>
      <c r="V517" s="97">
        <f t="shared" ca="1" si="138"/>
        <v>258.7375645778111</v>
      </c>
      <c r="W517" s="97">
        <f t="shared" ca="1" si="139"/>
        <v>299.96865230572718</v>
      </c>
      <c r="X517" s="97">
        <f t="shared" ca="1" si="140"/>
        <v>884.56673729903821</v>
      </c>
      <c r="Y517" s="97">
        <f t="shared" ca="1" si="141"/>
        <v>5938.6305674506102</v>
      </c>
      <c r="Z517" s="97">
        <f t="shared" ca="1" si="142"/>
        <v>4689.1771380102591</v>
      </c>
      <c r="AA517" s="97">
        <f ca="1">Assumptions!D40*Y517+(1-Assumptions!D40)*Z517</f>
        <v>5376.3765242024529</v>
      </c>
      <c r="AB517" s="97">
        <f t="shared" ca="1" si="143"/>
        <v>3638.5066159423372</v>
      </c>
      <c r="AC517" s="97">
        <f t="shared" ca="1" si="144"/>
        <v>4523.0733532413751</v>
      </c>
      <c r="AD517" s="97">
        <f ca="1">AC517+Assumptions!D47-Assumptions!D48-Assumptions!D49</f>
        <v>5663.5733532413751</v>
      </c>
      <c r="AE517" s="73">
        <f ca="1">AD517/Assumptions!D46</f>
        <v>121.79727641379301</v>
      </c>
      <c r="AF517" s="77">
        <f ca="1">AE517/Assumptions!D45-1</f>
        <v>0.20830631362889895</v>
      </c>
    </row>
    <row r="518" spans="2:32" x14ac:dyDescent="0.2">
      <c r="B518" s="130">
        <v>507</v>
      </c>
      <c r="C518" s="77">
        <f ca="1">MAX(Assumptions!F70,MIN(Assumptions!G70,NORMINV(RAND(),Assumptions!D70,Assumptions!E70)))</f>
        <v>0.10755792906677911</v>
      </c>
      <c r="D518" s="77">
        <f ca="1">MAX(Assumptions!F71,MIN(Assumptions!G71,NORMINV(RAND(),Assumptions!D71,Assumptions!E71)))</f>
        <v>0.28266889291765968</v>
      </c>
      <c r="E518" s="77">
        <f ca="1">MAX(Assumptions!F72,MIN(Assumptions!G72,NORMINV(RAND(),Assumptions!D72,Assumptions!E72)))</f>
        <v>7.6905946361325875E-2</v>
      </c>
      <c r="F518" s="77">
        <f ca="1">MAX(Assumptions!F73,MIN(Assumptions!G73,NORMINV(RAND(),Assumptions!D73,Assumptions!E73)))</f>
        <v>2.632837286943876E-2</v>
      </c>
      <c r="G518" s="101">
        <f ca="1">MAX(Assumptions!F74,MIN(Assumptions!G74,NORMINV(RAND(),Assumptions!D74,Assumptions!E74)))</f>
        <v>10.178294623251867</v>
      </c>
      <c r="H518" s="77">
        <f ca="1">MAX(Assumptions!F75,MIN(Assumptions!G75,NORMINV(RAND(),Assumptions!D75,Assumptions!E75)))</f>
        <v>0.60115161921285787</v>
      </c>
      <c r="I518" s="97">
        <f ca="1">'Historical Financials'!F7*(1+C518)</f>
        <v>1149.2021071996901</v>
      </c>
      <c r="J518" s="97">
        <f t="shared" ca="1" si="127"/>
        <v>1272.8079059292675</v>
      </c>
      <c r="K518" s="97">
        <f t="shared" ca="1" si="128"/>
        <v>1409.7084883908433</v>
      </c>
      <c r="L518" s="97">
        <f t="shared" ca="1" si="129"/>
        <v>1561.3338139900222</v>
      </c>
      <c r="M518" s="97">
        <f t="shared" ca="1" si="130"/>
        <v>1729.2676456047247</v>
      </c>
      <c r="N518" s="54">
        <f>Assumptions!E59</f>
        <v>0.25</v>
      </c>
      <c r="O518" s="77">
        <f t="shared" ca="1" si="131"/>
        <v>0.25816722322941493</v>
      </c>
      <c r="P518" s="77">
        <f t="shared" ca="1" si="132"/>
        <v>0.26633444645882987</v>
      </c>
      <c r="Q518" s="77">
        <f t="shared" ca="1" si="133"/>
        <v>0.27450166968824474</v>
      </c>
      <c r="R518" s="77">
        <f t="shared" ca="1" si="134"/>
        <v>0.28266889291765968</v>
      </c>
      <c r="S518" s="97">
        <f t="shared" ca="1" si="135"/>
        <v>172.7111768864805</v>
      </c>
      <c r="T518" s="97">
        <f t="shared" ca="1" si="136"/>
        <v>197.53678861106349</v>
      </c>
      <c r="U518" s="97">
        <f t="shared" ca="1" si="137"/>
        <v>225.70473791357674</v>
      </c>
      <c r="V518" s="97">
        <f t="shared" ca="1" si="138"/>
        <v>257.64681435469572</v>
      </c>
      <c r="W518" s="97">
        <f t="shared" ca="1" si="139"/>
        <v>293.84902574914571</v>
      </c>
      <c r="X518" s="97">
        <f t="shared" ca="1" si="140"/>
        <v>905.87029534963881</v>
      </c>
      <c r="Y518" s="97">
        <f t="shared" ca="1" si="141"/>
        <v>5962.8323710461582</v>
      </c>
      <c r="Z518" s="97">
        <f t="shared" ca="1" si="142"/>
        <v>4975.2539346838339</v>
      </c>
      <c r="AA518" s="97">
        <f ca="1">Assumptions!D40*Y518+(1-Assumptions!D40)*Z518</f>
        <v>5518.4220746831124</v>
      </c>
      <c r="AB518" s="97">
        <f t="shared" ca="1" si="143"/>
        <v>3810.0093301873167</v>
      </c>
      <c r="AC518" s="97">
        <f t="shared" ca="1" si="144"/>
        <v>4715.8796255369552</v>
      </c>
      <c r="AD518" s="97">
        <f ca="1">AC518+Assumptions!D47-Assumptions!D48-Assumptions!D49</f>
        <v>5856.3796255369552</v>
      </c>
      <c r="AE518" s="73">
        <f ca="1">AD518/Assumptions!D46</f>
        <v>125.94364786100979</v>
      </c>
      <c r="AF518" s="77">
        <f ca="1">AE518/Assumptions!D45-1</f>
        <v>0.24944095100208141</v>
      </c>
    </row>
    <row r="519" spans="2:32" x14ac:dyDescent="0.2">
      <c r="B519" s="130">
        <v>508</v>
      </c>
      <c r="C519" s="77">
        <f ca="1">MAX(Assumptions!F70,MIN(Assumptions!G70,NORMINV(RAND(),Assumptions!D70,Assumptions!E70)))</f>
        <v>0.14156295774183805</v>
      </c>
      <c r="D519" s="77">
        <f ca="1">MAX(Assumptions!F71,MIN(Assumptions!G71,NORMINV(RAND(),Assumptions!D71,Assumptions!E71)))</f>
        <v>0.29690746589400097</v>
      </c>
      <c r="E519" s="77">
        <f ca="1">MAX(Assumptions!F72,MIN(Assumptions!G72,NORMINV(RAND(),Assumptions!D72,Assumptions!E72)))</f>
        <v>9.1188372693066275E-2</v>
      </c>
      <c r="F519" s="77">
        <f ca="1">MAX(Assumptions!F73,MIN(Assumptions!G73,NORMINV(RAND(),Assumptions!D73,Assumptions!E73)))</f>
        <v>3.0879809753193578E-2</v>
      </c>
      <c r="G519" s="101">
        <f ca="1">MAX(Assumptions!F74,MIN(Assumptions!G74,NORMINV(RAND(),Assumptions!D74,Assumptions!E74)))</f>
        <v>14.085669944788073</v>
      </c>
      <c r="H519" s="77">
        <f ca="1">MAX(Assumptions!F75,MIN(Assumptions!G75,NORMINV(RAND(),Assumptions!D75,Assumptions!E75)))</f>
        <v>0.58567960535438646</v>
      </c>
      <c r="I519" s="97">
        <f ca="1">'Historical Financials'!F7*(1+C519)</f>
        <v>1184.4857249529309</v>
      </c>
      <c r="J519" s="97">
        <f t="shared" ca="1" si="127"/>
        <v>1352.1650275802531</v>
      </c>
      <c r="K519" s="97">
        <f t="shared" ca="1" si="128"/>
        <v>1543.5815082395877</v>
      </c>
      <c r="L519" s="97">
        <f t="shared" ca="1" si="129"/>
        <v>1762.0954720615912</v>
      </c>
      <c r="M519" s="97">
        <f t="shared" ca="1" si="130"/>
        <v>2011.5429189101303</v>
      </c>
      <c r="N519" s="54">
        <f>Assumptions!E59</f>
        <v>0.25</v>
      </c>
      <c r="O519" s="77">
        <f t="shared" ca="1" si="131"/>
        <v>0.26172686647350024</v>
      </c>
      <c r="P519" s="77">
        <f t="shared" ca="1" si="132"/>
        <v>0.27345373294700048</v>
      </c>
      <c r="Q519" s="77">
        <f t="shared" ca="1" si="133"/>
        <v>0.28518059942050072</v>
      </c>
      <c r="R519" s="77">
        <f t="shared" ca="1" si="134"/>
        <v>0.29690746589400097</v>
      </c>
      <c r="S519" s="97">
        <f t="shared" ca="1" si="135"/>
        <v>173.43228298458422</v>
      </c>
      <c r="T519" s="97">
        <f t="shared" ca="1" si="136"/>
        <v>207.2707915581897</v>
      </c>
      <c r="U519" s="97">
        <f t="shared" ca="1" si="137"/>
        <v>247.21426358479553</v>
      </c>
      <c r="V519" s="97">
        <f t="shared" ca="1" si="138"/>
        <v>294.31304631652137</v>
      </c>
      <c r="W519" s="97">
        <f t="shared" ca="1" si="139"/>
        <v>349.79252363174021</v>
      </c>
      <c r="X519" s="97">
        <f t="shared" ca="1" si="140"/>
        <v>956.98444307767443</v>
      </c>
      <c r="Y519" s="97">
        <f t="shared" ca="1" si="141"/>
        <v>5979.1517594953821</v>
      </c>
      <c r="Z519" s="97">
        <f t="shared" ca="1" si="142"/>
        <v>8412.5552469082122</v>
      </c>
      <c r="AA519" s="97">
        <f ca="1">Assumptions!D40*Y519+(1-Assumptions!D40)*Z519</f>
        <v>7074.1833288311554</v>
      </c>
      <c r="AB519" s="97">
        <f t="shared" ca="1" si="143"/>
        <v>4572.7521455508777</v>
      </c>
      <c r="AC519" s="97">
        <f t="shared" ca="1" si="144"/>
        <v>5529.7365886285525</v>
      </c>
      <c r="AD519" s="97">
        <f ca="1">AC519+Assumptions!D47-Assumptions!D48-Assumptions!D49</f>
        <v>6670.2365886285525</v>
      </c>
      <c r="AE519" s="73">
        <f ca="1">AD519/Assumptions!D46</f>
        <v>143.44594814254953</v>
      </c>
      <c r="AF519" s="77">
        <f ca="1">AE519/Assumptions!D45-1</f>
        <v>0.42307488236656288</v>
      </c>
    </row>
    <row r="520" spans="2:32" x14ac:dyDescent="0.2">
      <c r="B520" s="130">
        <v>509</v>
      </c>
      <c r="C520" s="77">
        <f ca="1">MAX(Assumptions!F70,MIN(Assumptions!G70,NORMINV(RAND(),Assumptions!D70,Assumptions!E70)))</f>
        <v>0.15368674277408598</v>
      </c>
      <c r="D520" s="77">
        <f ca="1">MAX(Assumptions!F71,MIN(Assumptions!G71,NORMINV(RAND(),Assumptions!D71,Assumptions!E71)))</f>
        <v>0.24697341653502541</v>
      </c>
      <c r="E520" s="77">
        <f ca="1">MAX(Assumptions!F72,MIN(Assumptions!G72,NORMINV(RAND(),Assumptions!D72,Assumptions!E72)))</f>
        <v>0.10949880451906863</v>
      </c>
      <c r="F520" s="77">
        <f ca="1">MAX(Assumptions!F73,MIN(Assumptions!G73,NORMINV(RAND(),Assumptions!D73,Assumptions!E73)))</f>
        <v>3.2415380245173153E-2</v>
      </c>
      <c r="G520" s="101">
        <f ca="1">MAX(Assumptions!F74,MIN(Assumptions!G74,NORMINV(RAND(),Assumptions!D74,Assumptions!E74)))</f>
        <v>15.429704527177845</v>
      </c>
      <c r="H520" s="77">
        <f ca="1">MAX(Assumptions!F75,MIN(Assumptions!G75,NORMINV(RAND(),Assumptions!D75,Assumptions!E75)))</f>
        <v>0.50783236590008463</v>
      </c>
      <c r="I520" s="97">
        <f ca="1">'Historical Financials'!F7*(1+C520)</f>
        <v>1197.0653643023916</v>
      </c>
      <c r="J520" s="97">
        <f t="shared" ca="1" si="127"/>
        <v>1381.0384410297008</v>
      </c>
      <c r="K520" s="97">
        <f t="shared" ca="1" si="128"/>
        <v>1593.2857406773571</v>
      </c>
      <c r="L520" s="97">
        <f t="shared" ca="1" si="129"/>
        <v>1838.1526364704573</v>
      </c>
      <c r="M520" s="97">
        <f t="shared" ca="1" si="130"/>
        <v>2120.6523278912005</v>
      </c>
      <c r="N520" s="54">
        <f>Assumptions!E59</f>
        <v>0.25</v>
      </c>
      <c r="O520" s="77">
        <f t="shared" ca="1" si="131"/>
        <v>0.24924335413375637</v>
      </c>
      <c r="P520" s="77">
        <f t="shared" ca="1" si="132"/>
        <v>0.24848670826751271</v>
      </c>
      <c r="Q520" s="77">
        <f t="shared" ca="1" si="133"/>
        <v>0.24773006240126905</v>
      </c>
      <c r="R520" s="77">
        <f t="shared" ca="1" si="134"/>
        <v>0.24697341653502541</v>
      </c>
      <c r="S520" s="97">
        <f t="shared" ca="1" si="135"/>
        <v>151.97713402268255</v>
      </c>
      <c r="T520" s="97">
        <f t="shared" ca="1" si="136"/>
        <v>174.80334172721558</v>
      </c>
      <c r="U520" s="97">
        <f t="shared" ca="1" si="137"/>
        <v>201.05607907583081</v>
      </c>
      <c r="V520" s="97">
        <f t="shared" ca="1" si="138"/>
        <v>231.24942419285264</v>
      </c>
      <c r="W520" s="97">
        <f t="shared" ca="1" si="139"/>
        <v>265.9745358768709</v>
      </c>
      <c r="X520" s="97">
        <f t="shared" ca="1" si="140"/>
        <v>736.9968699856388</v>
      </c>
      <c r="Y520" s="97">
        <f t="shared" ca="1" si="141"/>
        <v>3562.3248990230181</v>
      </c>
      <c r="Z520" s="97">
        <f t="shared" ca="1" si="142"/>
        <v>8081.2267509960566</v>
      </c>
      <c r="AA520" s="97">
        <f ca="1">Assumptions!D40*Y520+(1-Assumptions!D40)*Z520</f>
        <v>5595.8307324108846</v>
      </c>
      <c r="AB520" s="97">
        <f t="shared" ca="1" si="143"/>
        <v>3328.3606281469538</v>
      </c>
      <c r="AC520" s="97">
        <f t="shared" ca="1" si="144"/>
        <v>4065.3574981325928</v>
      </c>
      <c r="AD520" s="97">
        <f ca="1">AC520+Assumptions!D47-Assumptions!D48-Assumptions!D49</f>
        <v>5205.8574981325928</v>
      </c>
      <c r="AE520" s="73">
        <f ca="1">AD520/Assumptions!D46</f>
        <v>111.9539246910235</v>
      </c>
      <c r="AF520" s="77">
        <f ca="1">AE520/Assumptions!D45-1</f>
        <v>0.11065401479189996</v>
      </c>
    </row>
    <row r="521" spans="2:32" x14ac:dyDescent="0.2">
      <c r="B521" s="130">
        <v>510</v>
      </c>
      <c r="C521" s="77">
        <f ca="1">MAX(Assumptions!F70,MIN(Assumptions!G70,NORMINV(RAND(),Assumptions!D70,Assumptions!E70)))</f>
        <v>0.15314150660068995</v>
      </c>
      <c r="D521" s="77">
        <f ca="1">MAX(Assumptions!F71,MIN(Assumptions!G71,NORMINV(RAND(),Assumptions!D71,Assumptions!E71)))</f>
        <v>0.35428666976470957</v>
      </c>
      <c r="E521" s="77">
        <f ca="1">MAX(Assumptions!F72,MIN(Assumptions!G72,NORMINV(RAND(),Assumptions!D72,Assumptions!E72)))</f>
        <v>9.6915944764870393E-2</v>
      </c>
      <c r="F521" s="77">
        <f ca="1">MAX(Assumptions!F73,MIN(Assumptions!G73,NORMINV(RAND(),Assumptions!D73,Assumptions!E73)))</f>
        <v>4.1517920634370625E-2</v>
      </c>
      <c r="G521" s="101">
        <f ca="1">MAX(Assumptions!F74,MIN(Assumptions!G74,NORMINV(RAND(),Assumptions!D74,Assumptions!E74)))</f>
        <v>15.067765778916621</v>
      </c>
      <c r="H521" s="77">
        <f ca="1">MAX(Assumptions!F75,MIN(Assumptions!G75,NORMINV(RAND(),Assumptions!D75,Assumptions!E75)))</f>
        <v>0.64078923963152667</v>
      </c>
      <c r="I521" s="97">
        <f ca="1">'Historical Financials'!F7*(1+C521)</f>
        <v>1196.4996272488759</v>
      </c>
      <c r="J521" s="97">
        <f t="shared" ca="1" si="127"/>
        <v>1379.7333828129329</v>
      </c>
      <c r="K521" s="97">
        <f t="shared" ca="1" si="128"/>
        <v>1591.0278317641721</v>
      </c>
      <c r="L521" s="97">
        <f t="shared" ca="1" si="129"/>
        <v>1834.6802309641666</v>
      </c>
      <c r="M521" s="97">
        <f t="shared" ca="1" si="130"/>
        <v>2115.6459256645212</v>
      </c>
      <c r="N521" s="54">
        <f>Assumptions!E59</f>
        <v>0.25</v>
      </c>
      <c r="O521" s="77">
        <f t="shared" ca="1" si="131"/>
        <v>0.27607166744117739</v>
      </c>
      <c r="P521" s="77">
        <f t="shared" ca="1" si="132"/>
        <v>0.30214333488235479</v>
      </c>
      <c r="Q521" s="77">
        <f t="shared" ca="1" si="133"/>
        <v>0.32821500232353218</v>
      </c>
      <c r="R521" s="77">
        <f t="shared" ca="1" si="134"/>
        <v>0.35428666976470957</v>
      </c>
      <c r="S521" s="97">
        <f t="shared" ca="1" si="135"/>
        <v>191.67602159105306</v>
      </c>
      <c r="T521" s="97">
        <f t="shared" ca="1" si="136"/>
        <v>244.0800147503102</v>
      </c>
      <c r="U521" s="97">
        <f t="shared" ca="1" si="137"/>
        <v>308.03921324339262</v>
      </c>
      <c r="V521" s="97">
        <f t="shared" ca="1" si="138"/>
        <v>385.86378490655022</v>
      </c>
      <c r="W521" s="97">
        <f t="shared" ca="1" si="139"/>
        <v>480.30046635670305</v>
      </c>
      <c r="X521" s="97">
        <f t="shared" ca="1" si="140"/>
        <v>1179.959287446861</v>
      </c>
      <c r="Y521" s="97">
        <f t="shared" ca="1" si="141"/>
        <v>9029.9527979760624</v>
      </c>
      <c r="Z521" s="97">
        <f t="shared" ca="1" si="142"/>
        <v>11293.970751956995</v>
      </c>
      <c r="AA521" s="97">
        <f ca="1">Assumptions!D40*Y521+(1-Assumptions!D40)*Z521</f>
        <v>10048.760877267483</v>
      </c>
      <c r="AB521" s="97">
        <f t="shared" ca="1" si="143"/>
        <v>6327.6983069086164</v>
      </c>
      <c r="AC521" s="97">
        <f t="shared" ca="1" si="144"/>
        <v>7507.6575943554772</v>
      </c>
      <c r="AD521" s="97">
        <f ca="1">AC521+Assumptions!D47-Assumptions!D48-Assumptions!D49</f>
        <v>8648.1575943554781</v>
      </c>
      <c r="AE521" s="73">
        <f ca="1">AD521/Assumptions!D46</f>
        <v>185.98188374958016</v>
      </c>
      <c r="AF521" s="77">
        <f ca="1">AE521/Assumptions!D45-1</f>
        <v>0.84505837053154931</v>
      </c>
    </row>
    <row r="522" spans="2:32" x14ac:dyDescent="0.2">
      <c r="B522" s="130">
        <v>511</v>
      </c>
      <c r="C522" s="77">
        <f ca="1">MAX(Assumptions!F70,MIN(Assumptions!G70,NORMINV(RAND(),Assumptions!D70,Assumptions!E70)))</f>
        <v>0.12020246482546736</v>
      </c>
      <c r="D522" s="77">
        <f ca="1">MAX(Assumptions!F71,MIN(Assumptions!G71,NORMINV(RAND(),Assumptions!D71,Assumptions!E71)))</f>
        <v>0.33309538526066146</v>
      </c>
      <c r="E522" s="77">
        <f ca="1">MAX(Assumptions!F72,MIN(Assumptions!G72,NORMINV(RAND(),Assumptions!D72,Assumptions!E72)))</f>
        <v>8.589915450420206E-2</v>
      </c>
      <c r="F522" s="77">
        <f ca="1">MAX(Assumptions!F73,MIN(Assumptions!G73,NORMINV(RAND(),Assumptions!D73,Assumptions!E73)))</f>
        <v>2.6415505192174699E-2</v>
      </c>
      <c r="G522" s="101">
        <f ca="1">MAX(Assumptions!F74,MIN(Assumptions!G74,NORMINV(RAND(),Assumptions!D74,Assumptions!E74)))</f>
        <v>12.74235380973982</v>
      </c>
      <c r="H522" s="77">
        <f ca="1">MAX(Assumptions!F75,MIN(Assumptions!G75,NORMINV(RAND(),Assumptions!D75,Assumptions!E75)))</f>
        <v>0.64987961636489555</v>
      </c>
      <c r="I522" s="97">
        <f ca="1">'Historical Financials'!F7*(1+C522)</f>
        <v>1162.3220775029049</v>
      </c>
      <c r="J522" s="97">
        <f t="shared" ca="1" si="127"/>
        <v>1302.036056139812</v>
      </c>
      <c r="K522" s="97">
        <f t="shared" ca="1" si="128"/>
        <v>1458.543999379448</v>
      </c>
      <c r="L522" s="97">
        <f t="shared" ca="1" si="129"/>
        <v>1633.8645831612525</v>
      </c>
      <c r="M522" s="97">
        <f t="shared" ca="1" si="130"/>
        <v>1830.25913324827</v>
      </c>
      <c r="N522" s="54">
        <f>Assumptions!E59</f>
        <v>0.25</v>
      </c>
      <c r="O522" s="77">
        <f t="shared" ca="1" si="131"/>
        <v>0.27077384631516538</v>
      </c>
      <c r="P522" s="77">
        <f t="shared" ca="1" si="132"/>
        <v>0.29154769263033076</v>
      </c>
      <c r="Q522" s="77">
        <f t="shared" ca="1" si="133"/>
        <v>0.31232153894549608</v>
      </c>
      <c r="R522" s="77">
        <f t="shared" ca="1" si="134"/>
        <v>0.33309538526066146</v>
      </c>
      <c r="S522" s="97">
        <f t="shared" ca="1" si="135"/>
        <v>188.84235645500905</v>
      </c>
      <c r="T522" s="97">
        <f t="shared" ca="1" si="136"/>
        <v>229.1198099946273</v>
      </c>
      <c r="U522" s="97">
        <f t="shared" ca="1" si="137"/>
        <v>276.35164810063952</v>
      </c>
      <c r="V522" s="97">
        <f t="shared" ca="1" si="138"/>
        <v>331.62778497924666</v>
      </c>
      <c r="W522" s="97">
        <f t="shared" ca="1" si="139"/>
        <v>396.19967423750541</v>
      </c>
      <c r="X522" s="97">
        <f t="shared" ca="1" si="140"/>
        <v>1084.9341233179171</v>
      </c>
      <c r="Y522" s="97">
        <f t="shared" ca="1" si="141"/>
        <v>6836.5928031123331</v>
      </c>
      <c r="Z522" s="97">
        <f t="shared" ca="1" si="142"/>
        <v>7768.3871001784164</v>
      </c>
      <c r="AA522" s="97">
        <f ca="1">Assumptions!D40*Y522+(1-Assumptions!D40)*Z522</f>
        <v>7255.9002367920702</v>
      </c>
      <c r="AB522" s="97">
        <f t="shared" ca="1" si="143"/>
        <v>4805.5580519239365</v>
      </c>
      <c r="AC522" s="97">
        <f t="shared" ca="1" si="144"/>
        <v>5890.4921752418541</v>
      </c>
      <c r="AD522" s="97">
        <f ca="1">AC522+Assumptions!D47-Assumptions!D48-Assumptions!D49</f>
        <v>7030.9921752418541</v>
      </c>
      <c r="AE522" s="73">
        <f ca="1">AD522/Assumptions!D46</f>
        <v>151.20413280090008</v>
      </c>
      <c r="AF522" s="77">
        <f ca="1">AE522/Assumptions!D45-1</f>
        <v>0.50004100000892948</v>
      </c>
    </row>
    <row r="523" spans="2:32" x14ac:dyDescent="0.2">
      <c r="B523" s="130">
        <v>512</v>
      </c>
      <c r="C523" s="77">
        <f ca="1">MAX(Assumptions!F70,MIN(Assumptions!G70,NORMINV(RAND(),Assumptions!D70,Assumptions!E70)))</f>
        <v>0.1905223245857128</v>
      </c>
      <c r="D523" s="77">
        <f ca="1">MAX(Assumptions!F71,MIN(Assumptions!G71,NORMINV(RAND(),Assumptions!D71,Assumptions!E71)))</f>
        <v>0.32163294038046364</v>
      </c>
      <c r="E523" s="77">
        <f ca="1">MAX(Assumptions!F72,MIN(Assumptions!G72,NORMINV(RAND(),Assumptions!D72,Assumptions!E72)))</f>
        <v>8.4413864798160473E-2</v>
      </c>
      <c r="F523" s="77">
        <f ca="1">MAX(Assumptions!F73,MIN(Assumptions!G73,NORMINV(RAND(),Assumptions!D73,Assumptions!E73)))</f>
        <v>3.8634422710264064E-2</v>
      </c>
      <c r="G523" s="101">
        <f ca="1">MAX(Assumptions!F74,MIN(Assumptions!G74,NORMINV(RAND(),Assumptions!D74,Assumptions!E74)))</f>
        <v>15.665987001361453</v>
      </c>
      <c r="H523" s="77">
        <f ca="1">MAX(Assumptions!F75,MIN(Assumptions!G75,NORMINV(RAND(),Assumptions!D75,Assumptions!E75)))</f>
        <v>0.5050801440842444</v>
      </c>
      <c r="I523" s="97">
        <f ca="1">'Historical Financials'!F7*(1+C523)</f>
        <v>1235.2859639901355</v>
      </c>
      <c r="J523" s="97">
        <f t="shared" ca="1" si="127"/>
        <v>1470.6355173776394</v>
      </c>
      <c r="K523" s="97">
        <f t="shared" ca="1" si="128"/>
        <v>1750.8244147667397</v>
      </c>
      <c r="L523" s="97">
        <f t="shared" ca="1" si="129"/>
        <v>2084.3955522095193</v>
      </c>
      <c r="M523" s="97">
        <f t="shared" ca="1" si="130"/>
        <v>2481.5194381725973</v>
      </c>
      <c r="N523" s="54">
        <f>Assumptions!E59</f>
        <v>0.25</v>
      </c>
      <c r="O523" s="77">
        <f t="shared" ca="1" si="131"/>
        <v>0.26790823509511591</v>
      </c>
      <c r="P523" s="77">
        <f t="shared" ca="1" si="132"/>
        <v>0.28581647019023182</v>
      </c>
      <c r="Q523" s="77">
        <f t="shared" ca="1" si="133"/>
        <v>0.30372470528534773</v>
      </c>
      <c r="R523" s="77">
        <f t="shared" ca="1" si="134"/>
        <v>0.32163294038046364</v>
      </c>
      <c r="S523" s="97">
        <f t="shared" ca="1" si="135"/>
        <v>155.97960316934561</v>
      </c>
      <c r="T523" s="97">
        <f t="shared" ca="1" si="136"/>
        <v>198.99923619186112</v>
      </c>
      <c r="U523" s="97">
        <f t="shared" ca="1" si="137"/>
        <v>252.74940460468213</v>
      </c>
      <c r="V523" s="97">
        <f t="shared" ca="1" si="138"/>
        <v>319.75736233161382</v>
      </c>
      <c r="W523" s="97">
        <f t="shared" ca="1" si="139"/>
        <v>403.12385479356618</v>
      </c>
      <c r="X523" s="97">
        <f t="shared" ca="1" si="140"/>
        <v>1011.3109780404018</v>
      </c>
      <c r="Y523" s="97">
        <f t="shared" ca="1" si="141"/>
        <v>9145.9898397265788</v>
      </c>
      <c r="Z523" s="97">
        <f t="shared" ca="1" si="142"/>
        <v>12503.625698026586</v>
      </c>
      <c r="AA523" s="97">
        <f ca="1">Assumptions!D40*Y523+(1-Assumptions!D40)*Z523</f>
        <v>10656.925975961582</v>
      </c>
      <c r="AB523" s="97">
        <f t="shared" ca="1" si="143"/>
        <v>7106.5144101127689</v>
      </c>
      <c r="AC523" s="97">
        <f t="shared" ca="1" si="144"/>
        <v>8117.8253881531709</v>
      </c>
      <c r="AD523" s="97">
        <f ca="1">AC523+Assumptions!D47-Assumptions!D48-Assumptions!D49</f>
        <v>9258.3253881531709</v>
      </c>
      <c r="AE523" s="73">
        <f ca="1">AD523/Assumptions!D46</f>
        <v>199.10377178824024</v>
      </c>
      <c r="AF523" s="77">
        <f ca="1">AE523/Assumptions!D45-1</f>
        <v>0.97523583123254221</v>
      </c>
    </row>
    <row r="524" spans="2:32" x14ac:dyDescent="0.2">
      <c r="B524" s="130">
        <v>513</v>
      </c>
      <c r="C524" s="77">
        <f ca="1">MAX(Assumptions!F70,MIN(Assumptions!G70,NORMINV(RAND(),Assumptions!D70,Assumptions!E70)))</f>
        <v>0.18080025757702112</v>
      </c>
      <c r="D524" s="77">
        <f ca="1">MAX(Assumptions!F71,MIN(Assumptions!G71,NORMINV(RAND(),Assumptions!D71,Assumptions!E71)))</f>
        <v>0.30434330850382529</v>
      </c>
      <c r="E524" s="77">
        <f ca="1">MAX(Assumptions!F72,MIN(Assumptions!G72,NORMINV(RAND(),Assumptions!D72,Assumptions!E72)))</f>
        <v>7.1215953149390776E-2</v>
      </c>
      <c r="F524" s="77">
        <f ca="1">MAX(Assumptions!F73,MIN(Assumptions!G73,NORMINV(RAND(),Assumptions!D73,Assumptions!E73)))</f>
        <v>3.9636330528223601E-2</v>
      </c>
      <c r="G524" s="101">
        <f ca="1">MAX(Assumptions!F74,MIN(Assumptions!G74,NORMINV(RAND(),Assumptions!D74,Assumptions!E74)))</f>
        <v>10.112156547421735</v>
      </c>
      <c r="H524" s="77">
        <f ca="1">MAX(Assumptions!F75,MIN(Assumptions!G75,NORMINV(RAND(),Assumptions!D75,Assumptions!E75)))</f>
        <v>0.61396386948563642</v>
      </c>
      <c r="I524" s="97">
        <f ca="1">'Historical Financials'!F7*(1+C524)</f>
        <v>1225.198347261917</v>
      </c>
      <c r="J524" s="97">
        <f t="shared" ref="J524:J587" ca="1" si="145">I524*(1+C524)</f>
        <v>1446.7145240298121</v>
      </c>
      <c r="K524" s="97">
        <f t="shared" ref="K524:K587" ca="1" si="146">J524*(1+C524)</f>
        <v>1708.2808826148196</v>
      </c>
      <c r="L524" s="97">
        <f t="shared" ref="L524:L587" ca="1" si="147">K524*(1+C524)</f>
        <v>2017.1385062054799</v>
      </c>
      <c r="M524" s="97">
        <f t="shared" ref="M524:M587" ca="1" si="148">L524*(1+C524)</f>
        <v>2381.8376676959583</v>
      </c>
      <c r="N524" s="54">
        <f>Assumptions!E59</f>
        <v>0.25</v>
      </c>
      <c r="O524" s="77">
        <f t="shared" ref="O524:O587" ca="1" si="149">N524+(D524-N524)/4</f>
        <v>0.26358582712595635</v>
      </c>
      <c r="P524" s="77">
        <f t="shared" ref="P524:P587" ca="1" si="150">N524+2*(D524-N524)/4</f>
        <v>0.27717165425191265</v>
      </c>
      <c r="Q524" s="77">
        <f t="shared" ref="Q524:Q587" ca="1" si="151">N524+3*(D524-N524)/4</f>
        <v>0.29075748137786894</v>
      </c>
      <c r="R524" s="77">
        <f t="shared" ref="R524:R587" ca="1" si="152">D524</f>
        <v>0.30434330850382529</v>
      </c>
      <c r="S524" s="97">
        <f t="shared" ref="S524:S587" ca="1" si="153">I524*N524*H524</f>
        <v>188.05687954308326</v>
      </c>
      <c r="T524" s="97">
        <f t="shared" ref="T524:T587" ca="1" si="154">J524*O524*H524</f>
        <v>234.12495710746947</v>
      </c>
      <c r="U524" s="97">
        <f t="shared" ref="U524:U587" ca="1" si="155">K524*P524*H524</f>
        <v>290.70393410078464</v>
      </c>
      <c r="V524" s="97">
        <f t="shared" ref="V524:V587" ca="1" si="156">L524*Q524*H524</f>
        <v>360.08865007749068</v>
      </c>
      <c r="W524" s="97">
        <f t="shared" ref="W524:W587" ca="1" si="157">M524*R524*H524</f>
        <v>445.06017177064598</v>
      </c>
      <c r="X524" s="97">
        <f t="shared" ref="X524:X587" ca="1" si="158">S524/(1+E524)^1+T524/(1+E524)^2+U524/(1+E524)^3+V524/(1+E524)^4+W524/(1+E524)^5</f>
        <v>1205.0678141155181</v>
      </c>
      <c r="Y524" s="97">
        <f t="shared" ref="Y524:Y587" ca="1" si="159">W524*(1+F524)/(E524-F524)</f>
        <v>14651.876287266223</v>
      </c>
      <c r="Z524" s="97">
        <f t="shared" ref="Z524:Z587" ca="1" si="160">M524*R524*G524</f>
        <v>7330.2654335956313</v>
      </c>
      <c r="AA524" s="97">
        <f ca="1">Assumptions!D40*Y524+(1-Assumptions!D40)*Z524</f>
        <v>11357.151403114458</v>
      </c>
      <c r="AB524" s="97">
        <f t="shared" ref="AB524:AB587" ca="1" si="161">AA524/(1+E524)^5</f>
        <v>8051.638287861816</v>
      </c>
      <c r="AC524" s="97">
        <f t="shared" ref="AC524:AC587" ca="1" si="162">X524+AB524</f>
        <v>9256.7061019773337</v>
      </c>
      <c r="AD524" s="97">
        <f ca="1">AC524+Assumptions!D47-Assumptions!D48-Assumptions!D49</f>
        <v>10397.206101977334</v>
      </c>
      <c r="AE524" s="73">
        <f ca="1">AD524/Assumptions!D46</f>
        <v>223.59583015005018</v>
      </c>
      <c r="AF524" s="77">
        <f ca="1">AE524/Assumptions!D45-1</f>
        <v>1.2182126006949421</v>
      </c>
    </row>
    <row r="525" spans="2:32" x14ac:dyDescent="0.2">
      <c r="B525" s="130">
        <v>514</v>
      </c>
      <c r="C525" s="77">
        <f ca="1">MAX(Assumptions!F70,MIN(Assumptions!G70,NORMINV(RAND(),Assumptions!D70,Assumptions!E70)))</f>
        <v>0.15781660588806098</v>
      </c>
      <c r="D525" s="77">
        <f ca="1">MAX(Assumptions!F71,MIN(Assumptions!G71,NORMINV(RAND(),Assumptions!D71,Assumptions!E71)))</f>
        <v>0.27346852828848339</v>
      </c>
      <c r="E525" s="77">
        <f ca="1">MAX(Assumptions!F72,MIN(Assumptions!G72,NORMINV(RAND(),Assumptions!D72,Assumptions!E72)))</f>
        <v>7.1182240743259045E-2</v>
      </c>
      <c r="F525" s="77">
        <f ca="1">MAX(Assumptions!F73,MIN(Assumptions!G73,NORMINV(RAND(),Assumptions!D73,Assumptions!E73)))</f>
        <v>3.1627214814682149E-2</v>
      </c>
      <c r="G525" s="101">
        <f ca="1">MAX(Assumptions!F74,MIN(Assumptions!G74,NORMINV(RAND(),Assumptions!D74,Assumptions!E74)))</f>
        <v>12.814818449429611</v>
      </c>
      <c r="H525" s="77">
        <f ca="1">MAX(Assumptions!F75,MIN(Assumptions!G75,NORMINV(RAND(),Assumptions!D75,Assumptions!E75)))</f>
        <v>0.51865373962653727</v>
      </c>
      <c r="I525" s="97">
        <f ca="1">'Historical Financials'!F7*(1+C525)</f>
        <v>1201.3505102694519</v>
      </c>
      <c r="J525" s="97">
        <f t="shared" ca="1" si="145"/>
        <v>1390.943570282067</v>
      </c>
      <c r="K525" s="97">
        <f t="shared" ca="1" si="146"/>
        <v>1610.4575635258045</v>
      </c>
      <c r="L525" s="97">
        <f t="shared" ca="1" si="147"/>
        <v>1864.6145101282034</v>
      </c>
      <c r="M525" s="97">
        <f t="shared" ca="1" si="148"/>
        <v>2158.881643406266</v>
      </c>
      <c r="N525" s="54">
        <f>Assumptions!E59</f>
        <v>0.25</v>
      </c>
      <c r="O525" s="77">
        <f t="shared" ca="1" si="149"/>
        <v>0.25586713207212086</v>
      </c>
      <c r="P525" s="77">
        <f t="shared" ca="1" si="150"/>
        <v>0.26173426414424172</v>
      </c>
      <c r="Q525" s="77">
        <f t="shared" ca="1" si="151"/>
        <v>0.26760139621636253</v>
      </c>
      <c r="R525" s="77">
        <f t="shared" ca="1" si="152"/>
        <v>0.27346852828848339</v>
      </c>
      <c r="S525" s="97">
        <f t="shared" ca="1" si="153"/>
        <v>155.77123368837499</v>
      </c>
      <c r="T525" s="97">
        <f t="shared" ca="1" si="154"/>
        <v>184.5871762640877</v>
      </c>
      <c r="U525" s="97">
        <f t="shared" ca="1" si="155"/>
        <v>218.61873636696956</v>
      </c>
      <c r="V525" s="97">
        <f t="shared" ca="1" si="156"/>
        <v>258.79444390592516</v>
      </c>
      <c r="W525" s="97">
        <f t="shared" ca="1" si="157"/>
        <v>306.20600307414992</v>
      </c>
      <c r="X525" s="97">
        <f t="shared" ca="1" si="158"/>
        <v>897.83900146115263</v>
      </c>
      <c r="Y525" s="97">
        <f t="shared" ca="1" si="159"/>
        <v>7986.1013536260461</v>
      </c>
      <c r="Z525" s="97">
        <f t="shared" ca="1" si="160"/>
        <v>7565.6917857108683</v>
      </c>
      <c r="AA525" s="97">
        <f ca="1">Assumptions!D40*Y525+(1-Assumptions!D40)*Z525</f>
        <v>7796.9170480642151</v>
      </c>
      <c r="AB525" s="97">
        <f t="shared" ca="1" si="161"/>
        <v>5528.4844773408831</v>
      </c>
      <c r="AC525" s="97">
        <f t="shared" ca="1" si="162"/>
        <v>6426.3234788020354</v>
      </c>
      <c r="AD525" s="97">
        <f ca="1">AC525+Assumptions!D47-Assumptions!D48-Assumptions!D49</f>
        <v>7566.8234788020354</v>
      </c>
      <c r="AE525" s="73">
        <f ca="1">AD525/Assumptions!D46</f>
        <v>162.727386640904</v>
      </c>
      <c r="AF525" s="77">
        <f ca="1">AE525/Assumptions!D45-1</f>
        <v>0.61435899445341269</v>
      </c>
    </row>
    <row r="526" spans="2:32" x14ac:dyDescent="0.2">
      <c r="B526" s="130">
        <v>515</v>
      </c>
      <c r="C526" s="77">
        <f ca="1">MAX(Assumptions!F70,MIN(Assumptions!G70,NORMINV(RAND(),Assumptions!D70,Assumptions!E70)))</f>
        <v>0.16039576532934344</v>
      </c>
      <c r="D526" s="77">
        <f ca="1">MAX(Assumptions!F71,MIN(Assumptions!G71,NORMINV(RAND(),Assumptions!D71,Assumptions!E71)))</f>
        <v>0.3340624402240609</v>
      </c>
      <c r="E526" s="77">
        <f ca="1">MAX(Assumptions!F72,MIN(Assumptions!G72,NORMINV(RAND(),Assumptions!D72,Assumptions!E72)))</f>
        <v>7.7489777946752048E-2</v>
      </c>
      <c r="F526" s="77">
        <f ca="1">MAX(Assumptions!F73,MIN(Assumptions!G73,NORMINV(RAND(),Assumptions!D73,Assumptions!E73)))</f>
        <v>3.8136007421563568E-2</v>
      </c>
      <c r="G526" s="101">
        <f ca="1">MAX(Assumptions!F74,MIN(Assumptions!G74,NORMINV(RAND(),Assumptions!D74,Assumptions!E74)))</f>
        <v>16.051914675053254</v>
      </c>
      <c r="H526" s="77">
        <f ca="1">MAX(Assumptions!F75,MIN(Assumptions!G75,NORMINV(RAND(),Assumptions!D75,Assumptions!E75)))</f>
        <v>0.61739621819254697</v>
      </c>
      <c r="I526" s="97">
        <f ca="1">'Historical Financials'!F7*(1+C526)</f>
        <v>1204.0266461057267</v>
      </c>
      <c r="J526" s="97">
        <f t="shared" ca="1" si="145"/>
        <v>1397.1474214847774</v>
      </c>
      <c r="K526" s="97">
        <f t="shared" ca="1" si="146"/>
        <v>1621.2439514317471</v>
      </c>
      <c r="L526" s="97">
        <f t="shared" ca="1" si="147"/>
        <v>1881.2846158072111</v>
      </c>
      <c r="M526" s="97">
        <f t="shared" ca="1" si="148"/>
        <v>2183.0347015619286</v>
      </c>
      <c r="N526" s="54">
        <f>Assumptions!E59</f>
        <v>0.25</v>
      </c>
      <c r="O526" s="77">
        <f t="shared" ca="1" si="149"/>
        <v>0.27101561005601521</v>
      </c>
      <c r="P526" s="77">
        <f t="shared" ca="1" si="150"/>
        <v>0.29203122011203042</v>
      </c>
      <c r="Q526" s="77">
        <f t="shared" ca="1" si="151"/>
        <v>0.31304683016804569</v>
      </c>
      <c r="R526" s="77">
        <f t="shared" ca="1" si="152"/>
        <v>0.3340624402240609</v>
      </c>
      <c r="S526" s="97">
        <f t="shared" ca="1" si="153"/>
        <v>185.84037447718296</v>
      </c>
      <c r="T526" s="97">
        <f t="shared" ca="1" si="154"/>
        <v>233.77631292385658</v>
      </c>
      <c r="U526" s="97">
        <f t="shared" ca="1" si="155"/>
        <v>292.30861600692577</v>
      </c>
      <c r="V526" s="97">
        <f t="shared" ca="1" si="156"/>
        <v>363.60326938267804</v>
      </c>
      <c r="W526" s="97">
        <f t="shared" ca="1" si="157"/>
        <v>450.24847799146619</v>
      </c>
      <c r="X526" s="97">
        <f t="shared" ca="1" si="158"/>
        <v>1187.2815005738371</v>
      </c>
      <c r="Y526" s="97">
        <f t="shared" ca="1" si="159"/>
        <v>11877.366540787334</v>
      </c>
      <c r="Z526" s="97">
        <f t="shared" ca="1" si="160"/>
        <v>11706.178201819856</v>
      </c>
      <c r="AA526" s="97">
        <f ca="1">Assumptions!D40*Y526+(1-Assumptions!D40)*Z526</f>
        <v>11800.33178825197</v>
      </c>
      <c r="AB526" s="97">
        <f t="shared" ca="1" si="161"/>
        <v>8125.0945745507861</v>
      </c>
      <c r="AC526" s="97">
        <f t="shared" ca="1" si="162"/>
        <v>9312.3760751246227</v>
      </c>
      <c r="AD526" s="97">
        <f ca="1">AC526+Assumptions!D47-Assumptions!D48-Assumptions!D49</f>
        <v>10452.876075124623</v>
      </c>
      <c r="AE526" s="73">
        <f ca="1">AD526/Assumptions!D46</f>
        <v>224.7930338736478</v>
      </c>
      <c r="AF526" s="77">
        <f ca="1">AE526/Assumptions!D45-1</f>
        <v>1.2300896217623789</v>
      </c>
    </row>
    <row r="527" spans="2:32" x14ac:dyDescent="0.2">
      <c r="B527" s="130">
        <v>516</v>
      </c>
      <c r="C527" s="77">
        <f ca="1">MAX(Assumptions!F70,MIN(Assumptions!G70,NORMINV(RAND(),Assumptions!D70,Assumptions!E70)))</f>
        <v>0.16605440143686903</v>
      </c>
      <c r="D527" s="77">
        <f ca="1">MAX(Assumptions!F71,MIN(Assumptions!G71,NORMINV(RAND(),Assumptions!D71,Assumptions!E71)))</f>
        <v>0.27441074864429571</v>
      </c>
      <c r="E527" s="77">
        <f ca="1">MAX(Assumptions!F72,MIN(Assumptions!G72,NORMINV(RAND(),Assumptions!D72,Assumptions!E72)))</f>
        <v>7.9863378335228843E-2</v>
      </c>
      <c r="F527" s="77">
        <f ca="1">MAX(Assumptions!F73,MIN(Assumptions!G73,NORMINV(RAND(),Assumptions!D73,Assumptions!E73)))</f>
        <v>4.1228121517172978E-2</v>
      </c>
      <c r="G527" s="101">
        <f ca="1">MAX(Assumptions!F74,MIN(Assumptions!G74,NORMINV(RAND(),Assumptions!D74,Assumptions!E74)))</f>
        <v>16.075613681284491</v>
      </c>
      <c r="H527" s="77">
        <f ca="1">MAX(Assumptions!F75,MIN(Assumptions!G75,NORMINV(RAND(),Assumptions!D75,Assumptions!E75)))</f>
        <v>0.6813646761551726</v>
      </c>
      <c r="I527" s="97">
        <f ca="1">'Historical Financials'!F7*(1+C527)</f>
        <v>1209.8980469308951</v>
      </c>
      <c r="J527" s="97">
        <f t="shared" ca="1" si="145"/>
        <v>1410.8069429136417</v>
      </c>
      <c r="K527" s="97">
        <f t="shared" ca="1" si="146"/>
        <v>1645.0776453621454</v>
      </c>
      <c r="L527" s="97">
        <f t="shared" ca="1" si="147"/>
        <v>1918.2500290799303</v>
      </c>
      <c r="M527" s="97">
        <f t="shared" ca="1" si="148"/>
        <v>2236.7838894650545</v>
      </c>
      <c r="N527" s="54">
        <f>Assumptions!E59</f>
        <v>0.25</v>
      </c>
      <c r="O527" s="77">
        <f t="shared" ca="1" si="149"/>
        <v>0.25610268716107393</v>
      </c>
      <c r="P527" s="77">
        <f t="shared" ca="1" si="150"/>
        <v>0.26220537432214786</v>
      </c>
      <c r="Q527" s="77">
        <f t="shared" ca="1" si="151"/>
        <v>0.26830806148322178</v>
      </c>
      <c r="R527" s="77">
        <f t="shared" ca="1" si="152"/>
        <v>0.27441074864429571</v>
      </c>
      <c r="S527" s="97">
        <f t="shared" ca="1" si="153"/>
        <v>206.09544773196129</v>
      </c>
      <c r="T527" s="97">
        <f t="shared" ca="1" si="154"/>
        <v>246.18485853830472</v>
      </c>
      <c r="U527" s="97">
        <f t="shared" ca="1" si="155"/>
        <v>293.90542646083333</v>
      </c>
      <c r="V527" s="97">
        <f t="shared" ca="1" si="156"/>
        <v>350.68609796516495</v>
      </c>
      <c r="W527" s="97">
        <f t="shared" ca="1" si="157"/>
        <v>418.21996320046344</v>
      </c>
      <c r="X527" s="97">
        <f t="shared" ca="1" si="158"/>
        <v>1178.079479816716</v>
      </c>
      <c r="Y527" s="97">
        <f t="shared" ca="1" si="159"/>
        <v>11271.114068554347</v>
      </c>
      <c r="Z527" s="97">
        <f t="shared" ca="1" si="160"/>
        <v>9867.172158306239</v>
      </c>
      <c r="AA527" s="97">
        <f ca="1">Assumptions!D40*Y527+(1-Assumptions!D40)*Z527</f>
        <v>10639.3402089427</v>
      </c>
      <c r="AB527" s="97">
        <f t="shared" ca="1" si="161"/>
        <v>7245.5378729492895</v>
      </c>
      <c r="AC527" s="97">
        <f t="shared" ca="1" si="162"/>
        <v>8423.6173527660048</v>
      </c>
      <c r="AD527" s="97">
        <f ca="1">AC527+Assumptions!D47-Assumptions!D48-Assumptions!D49</f>
        <v>9564.1173527660048</v>
      </c>
      <c r="AE527" s="73">
        <f ca="1">AD527/Assumptions!D46</f>
        <v>205.67994307023667</v>
      </c>
      <c r="AF527" s="77">
        <f ca="1">AE527/Assumptions!D45-1</f>
        <v>1.0404756256967924</v>
      </c>
    </row>
    <row r="528" spans="2:32" x14ac:dyDescent="0.2">
      <c r="B528" s="130">
        <v>517</v>
      </c>
      <c r="C528" s="77">
        <f ca="1">MAX(Assumptions!F70,MIN(Assumptions!G70,NORMINV(RAND(),Assumptions!D70,Assumptions!E70)))</f>
        <v>0.14141941041932024</v>
      </c>
      <c r="D528" s="77">
        <f ca="1">MAX(Assumptions!F71,MIN(Assumptions!G71,NORMINV(RAND(),Assumptions!D71,Assumptions!E71)))</f>
        <v>0.33293144427887178</v>
      </c>
      <c r="E528" s="77">
        <f ca="1">MAX(Assumptions!F72,MIN(Assumptions!G72,NORMINV(RAND(),Assumptions!D72,Assumptions!E72)))</f>
        <v>0.10274274631927652</v>
      </c>
      <c r="F528" s="77">
        <f ca="1">MAX(Assumptions!F73,MIN(Assumptions!G73,NORMINV(RAND(),Assumptions!D73,Assumptions!E73)))</f>
        <v>3.0640978597452181E-2</v>
      </c>
      <c r="G528" s="101">
        <f ca="1">MAX(Assumptions!F74,MIN(Assumptions!G74,NORMINV(RAND(),Assumptions!D74,Assumptions!E74)))</f>
        <v>16.362198032274151</v>
      </c>
      <c r="H528" s="77">
        <f ca="1">MAX(Assumptions!F75,MIN(Assumptions!G75,NORMINV(RAND(),Assumptions!D75,Assumptions!E75)))</f>
        <v>0.50884089881615202</v>
      </c>
      <c r="I528" s="97">
        <f ca="1">'Historical Financials'!F7*(1+C528)</f>
        <v>1184.3367802510866</v>
      </c>
      <c r="J528" s="97">
        <f t="shared" ca="1" si="145"/>
        <v>1351.8249894521114</v>
      </c>
      <c r="K528" s="97">
        <f t="shared" ca="1" si="146"/>
        <v>1542.9992824505327</v>
      </c>
      <c r="L528" s="97">
        <f t="shared" ca="1" si="147"/>
        <v>1761.2093312521213</v>
      </c>
      <c r="M528" s="97">
        <f t="shared" ca="1" si="148"/>
        <v>2010.2785165028015</v>
      </c>
      <c r="N528" s="54">
        <f>Assumptions!E59</f>
        <v>0.25</v>
      </c>
      <c r="O528" s="77">
        <f t="shared" ca="1" si="149"/>
        <v>0.27073286106971794</v>
      </c>
      <c r="P528" s="77">
        <f t="shared" ca="1" si="150"/>
        <v>0.29146572213943589</v>
      </c>
      <c r="Q528" s="77">
        <f t="shared" ca="1" si="151"/>
        <v>0.31219858320915383</v>
      </c>
      <c r="R528" s="77">
        <f t="shared" ca="1" si="152"/>
        <v>0.33293144427887178</v>
      </c>
      <c r="S528" s="97">
        <f t="shared" ca="1" si="153"/>
        <v>150.65974794099759</v>
      </c>
      <c r="T528" s="97">
        <f t="shared" ca="1" si="154"/>
        <v>186.22734615379889</v>
      </c>
      <c r="U528" s="97">
        <f t="shared" ca="1" si="155"/>
        <v>228.84172986294593</v>
      </c>
      <c r="V528" s="97">
        <f t="shared" ca="1" si="156"/>
        <v>279.78467117953625</v>
      </c>
      <c r="W528" s="97">
        <f t="shared" ca="1" si="157"/>
        <v>340.55954529547233</v>
      </c>
      <c r="X528" s="97">
        <f t="shared" ca="1" si="158"/>
        <v>858.46407399289819</v>
      </c>
      <c r="Y528" s="97">
        <f t="shared" ca="1" si="159"/>
        <v>4868.044628090126</v>
      </c>
      <c r="Z528" s="97">
        <f t="shared" ca="1" si="160"/>
        <v>10950.97256307432</v>
      </c>
      <c r="AA528" s="97">
        <f ca="1">Assumptions!D40*Y528+(1-Assumptions!D40)*Z528</f>
        <v>7605.3621988330124</v>
      </c>
      <c r="AB528" s="97">
        <f t="shared" ca="1" si="161"/>
        <v>4663.8959523762715</v>
      </c>
      <c r="AC528" s="97">
        <f t="shared" ca="1" si="162"/>
        <v>5522.3600263691696</v>
      </c>
      <c r="AD528" s="97">
        <f ca="1">AC528+Assumptions!D47-Assumptions!D48-Assumptions!D49</f>
        <v>6662.8600263691696</v>
      </c>
      <c r="AE528" s="73">
        <f ca="1">AD528/Assumptions!D46</f>
        <v>143.28731239503591</v>
      </c>
      <c r="AF528" s="77">
        <f ca="1">AE528/Assumptions!D45-1</f>
        <v>0.42150111503011822</v>
      </c>
    </row>
    <row r="529" spans="2:32" x14ac:dyDescent="0.2">
      <c r="B529" s="130">
        <v>518</v>
      </c>
      <c r="C529" s="77">
        <f ca="1">MAX(Assumptions!F70,MIN(Assumptions!G70,NORMINV(RAND(),Assumptions!D70,Assumptions!E70)))</f>
        <v>0.13820636227744076</v>
      </c>
      <c r="D529" s="77">
        <f ca="1">MAX(Assumptions!F71,MIN(Assumptions!G71,NORMINV(RAND(),Assumptions!D71,Assumptions!E71)))</f>
        <v>0.22793005545954492</v>
      </c>
      <c r="E529" s="77">
        <f ca="1">MAX(Assumptions!F72,MIN(Assumptions!G72,NORMINV(RAND(),Assumptions!D72,Assumptions!E72)))</f>
        <v>0.10021119506923669</v>
      </c>
      <c r="F529" s="77">
        <f ca="1">MAX(Assumptions!F73,MIN(Assumptions!G73,NORMINV(RAND(),Assumptions!D73,Assumptions!E73)))</f>
        <v>2.3588606644362721E-2</v>
      </c>
      <c r="G529" s="101">
        <f ca="1">MAX(Assumptions!F74,MIN(Assumptions!G74,NORMINV(RAND(),Assumptions!D74,Assumptions!E74)))</f>
        <v>17.477027511235342</v>
      </c>
      <c r="H529" s="77">
        <f ca="1">MAX(Assumptions!F75,MIN(Assumptions!G75,NORMINV(RAND(),Assumptions!D75,Assumptions!E75)))</f>
        <v>0.53544054920788364</v>
      </c>
      <c r="I529" s="97">
        <f ca="1">'Historical Financials'!F7*(1+C529)</f>
        <v>1181.0029214990725</v>
      </c>
      <c r="J529" s="97">
        <f t="shared" ca="1" si="145"/>
        <v>1344.2250391184893</v>
      </c>
      <c r="K529" s="97">
        <f t="shared" ca="1" si="146"/>
        <v>1530.0054918573062</v>
      </c>
      <c r="L529" s="97">
        <f t="shared" ca="1" si="147"/>
        <v>1741.461985151411</v>
      </c>
      <c r="M529" s="97">
        <f t="shared" ca="1" si="148"/>
        <v>1982.143111163638</v>
      </c>
      <c r="N529" s="54">
        <f>Assumptions!E59</f>
        <v>0.25</v>
      </c>
      <c r="O529" s="77">
        <f t="shared" ca="1" si="149"/>
        <v>0.24448251386488623</v>
      </c>
      <c r="P529" s="77">
        <f t="shared" ca="1" si="150"/>
        <v>0.23896502772977246</v>
      </c>
      <c r="Q529" s="77">
        <f t="shared" ca="1" si="151"/>
        <v>0.23344754159465869</v>
      </c>
      <c r="R529" s="77">
        <f t="shared" ca="1" si="152"/>
        <v>0.22793005545954492</v>
      </c>
      <c r="S529" s="97">
        <f t="shared" ca="1" si="153"/>
        <v>158.08921322589461</v>
      </c>
      <c r="T529" s="97">
        <f t="shared" ca="1" si="154"/>
        <v>175.96692334742968</v>
      </c>
      <c r="U529" s="97">
        <f t="shared" ca="1" si="155"/>
        <v>195.76659819607383</v>
      </c>
      <c r="V529" s="97">
        <f t="shared" ca="1" si="156"/>
        <v>217.67801116300853</v>
      </c>
      <c r="W529" s="97">
        <f t="shared" ca="1" si="157"/>
        <v>241.90667997400797</v>
      </c>
      <c r="X529" s="97">
        <f t="shared" ca="1" si="158"/>
        <v>734.68270870539504</v>
      </c>
      <c r="Y529" s="97">
        <f t="shared" ca="1" si="159"/>
        <v>3231.5917092168615</v>
      </c>
      <c r="Z529" s="97">
        <f t="shared" ca="1" si="160"/>
        <v>7895.9460715327759</v>
      </c>
      <c r="AA529" s="97">
        <f ca="1">Assumptions!D40*Y529+(1-Assumptions!D40)*Z529</f>
        <v>5330.5511722590227</v>
      </c>
      <c r="AB529" s="97">
        <f t="shared" ca="1" si="161"/>
        <v>3306.6773312360601</v>
      </c>
      <c r="AC529" s="97">
        <f t="shared" ca="1" si="162"/>
        <v>4041.3600399414554</v>
      </c>
      <c r="AD529" s="97">
        <f ca="1">AC529+Assumptions!D47-Assumptions!D48-Assumptions!D49</f>
        <v>5181.8600399414554</v>
      </c>
      <c r="AE529" s="73">
        <f ca="1">AD529/Assumptions!D46</f>
        <v>111.43785032132162</v>
      </c>
      <c r="AF529" s="77">
        <f ca="1">AE529/Assumptions!D45-1</f>
        <v>0.10553422937819068</v>
      </c>
    </row>
    <row r="530" spans="2:32" x14ac:dyDescent="0.2">
      <c r="B530" s="130">
        <v>519</v>
      </c>
      <c r="C530" s="77">
        <f ca="1">MAX(Assumptions!F70,MIN(Assumptions!G70,NORMINV(RAND(),Assumptions!D70,Assumptions!E70)))</f>
        <v>0.12063704964033564</v>
      </c>
      <c r="D530" s="77">
        <f ca="1">MAX(Assumptions!F71,MIN(Assumptions!G71,NORMINV(RAND(),Assumptions!D71,Assumptions!E71)))</f>
        <v>0.26737677320658088</v>
      </c>
      <c r="E530" s="77">
        <f ca="1">MAX(Assumptions!F72,MIN(Assumptions!G72,NORMINV(RAND(),Assumptions!D72,Assumptions!E72)))</f>
        <v>8.3049661815921938E-2</v>
      </c>
      <c r="F530" s="77">
        <f ca="1">MAX(Assumptions!F73,MIN(Assumptions!G73,NORMINV(RAND(),Assumptions!D73,Assumptions!E73)))</f>
        <v>2.7858743967745153E-2</v>
      </c>
      <c r="G530" s="101">
        <f ca="1">MAX(Assumptions!F74,MIN(Assumptions!G74,NORMINV(RAND(),Assumptions!D74,Assumptions!E74)))</f>
        <v>15.989181235387804</v>
      </c>
      <c r="H530" s="77">
        <f ca="1">MAX(Assumptions!F75,MIN(Assumptions!G75,NORMINV(RAND(),Assumptions!D75,Assumptions!E75)))</f>
        <v>0.65382869033825097</v>
      </c>
      <c r="I530" s="97">
        <f ca="1">'Historical Financials'!F7*(1+C530)</f>
        <v>1162.7730027068123</v>
      </c>
      <c r="J530" s="97">
        <f t="shared" ca="1" si="145"/>
        <v>1303.0465071547962</v>
      </c>
      <c r="K530" s="97">
        <f t="shared" ca="1" si="146"/>
        <v>1460.2421933220955</v>
      </c>
      <c r="L530" s="97">
        <f t="shared" ca="1" si="147"/>
        <v>1636.4015032848058</v>
      </c>
      <c r="M530" s="97">
        <f t="shared" ca="1" si="148"/>
        <v>1833.812152668095</v>
      </c>
      <c r="N530" s="54">
        <f>Assumptions!E59</f>
        <v>0.25</v>
      </c>
      <c r="O530" s="77">
        <f t="shared" ca="1" si="149"/>
        <v>0.25434419330164521</v>
      </c>
      <c r="P530" s="77">
        <f t="shared" ca="1" si="150"/>
        <v>0.25868838660329041</v>
      </c>
      <c r="Q530" s="77">
        <f t="shared" ca="1" si="151"/>
        <v>0.26303257990493567</v>
      </c>
      <c r="R530" s="77">
        <f t="shared" ca="1" si="152"/>
        <v>0.26737677320658088</v>
      </c>
      <c r="S530" s="97">
        <f t="shared" ca="1" si="153"/>
        <v>190.06358738011767</v>
      </c>
      <c r="T530" s="97">
        <f t="shared" ca="1" si="154"/>
        <v>216.69341665943159</v>
      </c>
      <c r="U530" s="97">
        <f t="shared" ca="1" si="155"/>
        <v>246.98228203430861</v>
      </c>
      <c r="V530" s="97">
        <f t="shared" ca="1" si="156"/>
        <v>281.42546230851616</v>
      </c>
      <c r="W530" s="97">
        <f t="shared" ca="1" si="157"/>
        <v>320.58448319133163</v>
      </c>
      <c r="X530" s="97">
        <f t="shared" ca="1" si="158"/>
        <v>974.3010104414293</v>
      </c>
      <c r="Y530" s="97">
        <f t="shared" ca="1" si="159"/>
        <v>5970.4671905447631</v>
      </c>
      <c r="Z530" s="97">
        <f t="shared" ca="1" si="160"/>
        <v>7839.7957733355479</v>
      </c>
      <c r="AA530" s="97">
        <f ca="1">Assumptions!D40*Y530+(1-Assumptions!D40)*Z530</f>
        <v>6811.6650528006157</v>
      </c>
      <c r="AB530" s="97">
        <f t="shared" ca="1" si="161"/>
        <v>4571.0021863356851</v>
      </c>
      <c r="AC530" s="97">
        <f t="shared" ca="1" si="162"/>
        <v>5545.3031967771149</v>
      </c>
      <c r="AD530" s="97">
        <f ca="1">AC530+Assumptions!D47-Assumptions!D48-Assumptions!D49</f>
        <v>6685.8031967771149</v>
      </c>
      <c r="AE530" s="73">
        <f ca="1">AD530/Assumptions!D46</f>
        <v>143.78071390918527</v>
      </c>
      <c r="AF530" s="77">
        <f ca="1">AE530/Assumptions!D45-1</f>
        <v>0.42639597132128237</v>
      </c>
    </row>
    <row r="531" spans="2:32" x14ac:dyDescent="0.2">
      <c r="B531" s="130">
        <v>520</v>
      </c>
      <c r="C531" s="77">
        <f ca="1">MAX(Assumptions!F70,MIN(Assumptions!G70,NORMINV(RAND(),Assumptions!D70,Assumptions!E70)))</f>
        <v>0.18829500854564762</v>
      </c>
      <c r="D531" s="77">
        <f ca="1">MAX(Assumptions!F71,MIN(Assumptions!G71,NORMINV(RAND(),Assumptions!D71,Assumptions!E71)))</f>
        <v>0.26638032617827279</v>
      </c>
      <c r="E531" s="77">
        <f ca="1">MAX(Assumptions!F72,MIN(Assumptions!G72,NORMINV(RAND(),Assumptions!D72,Assumptions!E72)))</f>
        <v>9.2341679082257794E-2</v>
      </c>
      <c r="F531" s="77">
        <f ca="1">MAX(Assumptions!F73,MIN(Assumptions!G73,NORMINV(RAND(),Assumptions!D73,Assumptions!E73)))</f>
        <v>4.6593268710357981E-2</v>
      </c>
      <c r="G531" s="101">
        <f ca="1">MAX(Assumptions!F74,MIN(Assumptions!G74,NORMINV(RAND(),Assumptions!D74,Assumptions!E74)))</f>
        <v>13.30789184003577</v>
      </c>
      <c r="H531" s="77">
        <f ca="1">MAX(Assumptions!F75,MIN(Assumptions!G75,NORMINV(RAND(),Assumptions!D75,Assumptions!E75)))</f>
        <v>0.61167651872441042</v>
      </c>
      <c r="I531" s="97">
        <f ca="1">'Historical Financials'!F7*(1+C531)</f>
        <v>1232.9749008669639</v>
      </c>
      <c r="J531" s="97">
        <f t="shared" ca="1" si="145"/>
        <v>1465.137920362278</v>
      </c>
      <c r="K531" s="97">
        <f t="shared" ca="1" si="146"/>
        <v>1741.0160775974455</v>
      </c>
      <c r="L531" s="97">
        <f t="shared" ca="1" si="147"/>
        <v>2068.8407148067663</v>
      </c>
      <c r="M531" s="97">
        <f t="shared" ca="1" si="148"/>
        <v>2458.3930948808902</v>
      </c>
      <c r="N531" s="54">
        <f>Assumptions!E59</f>
        <v>0.25</v>
      </c>
      <c r="O531" s="77">
        <f t="shared" ca="1" si="149"/>
        <v>0.25409508154456817</v>
      </c>
      <c r="P531" s="77">
        <f t="shared" ca="1" si="150"/>
        <v>0.25819016308913639</v>
      </c>
      <c r="Q531" s="77">
        <f t="shared" ca="1" si="151"/>
        <v>0.26228524463370462</v>
      </c>
      <c r="R531" s="77">
        <f t="shared" ca="1" si="152"/>
        <v>0.26638032617827279</v>
      </c>
      <c r="S531" s="97">
        <f t="shared" ca="1" si="153"/>
        <v>188.54544875921988</v>
      </c>
      <c r="T531" s="97">
        <f t="shared" ca="1" si="154"/>
        <v>227.71758866830265</v>
      </c>
      <c r="U531" s="97">
        <f t="shared" ca="1" si="155"/>
        <v>274.95668459818165</v>
      </c>
      <c r="V531" s="97">
        <f t="shared" ca="1" si="156"/>
        <v>331.91182303287837</v>
      </c>
      <c r="W531" s="97">
        <f t="shared" ca="1" si="157"/>
        <v>400.56710595526818</v>
      </c>
      <c r="X531" s="97">
        <f t="shared" ca="1" si="158"/>
        <v>1065.0931086121441</v>
      </c>
      <c r="Y531" s="97">
        <f t="shared" ca="1" si="159"/>
        <v>9163.8339638808066</v>
      </c>
      <c r="Z531" s="97">
        <f t="shared" ca="1" si="160"/>
        <v>8714.9065846854828</v>
      </c>
      <c r="AA531" s="97">
        <f ca="1">Assumptions!D40*Y531+(1-Assumptions!D40)*Z531</f>
        <v>8961.8166432429098</v>
      </c>
      <c r="AB531" s="97">
        <f t="shared" ca="1" si="161"/>
        <v>5762.4017035540328</v>
      </c>
      <c r="AC531" s="97">
        <f t="shared" ca="1" si="162"/>
        <v>6827.4948121661764</v>
      </c>
      <c r="AD531" s="97">
        <f ca="1">AC531+Assumptions!D47-Assumptions!D48-Assumptions!D49</f>
        <v>7967.9948121661764</v>
      </c>
      <c r="AE531" s="73">
        <f ca="1">AD531/Assumptions!D46</f>
        <v>171.35472714335864</v>
      </c>
      <c r="AF531" s="77">
        <f ca="1">AE531/Assumptions!D45-1</f>
        <v>0.69994768991427225</v>
      </c>
    </row>
    <row r="532" spans="2:32" x14ac:dyDescent="0.2">
      <c r="B532" s="130">
        <v>521</v>
      </c>
      <c r="C532" s="77">
        <f ca="1">MAX(Assumptions!F70,MIN(Assumptions!G70,NORMINV(RAND(),Assumptions!D70,Assumptions!E70)))</f>
        <v>0.15014139737532578</v>
      </c>
      <c r="D532" s="77">
        <f ca="1">MAX(Assumptions!F71,MIN(Assumptions!G71,NORMINV(RAND(),Assumptions!D71,Assumptions!E71)))</f>
        <v>0.29385331503732542</v>
      </c>
      <c r="E532" s="77">
        <f ca="1">MAX(Assumptions!F72,MIN(Assumptions!G72,NORMINV(RAND(),Assumptions!D72,Assumptions!E72)))</f>
        <v>0.06</v>
      </c>
      <c r="F532" s="77">
        <f ca="1">MAX(Assumptions!F73,MIN(Assumptions!G73,NORMINV(RAND(),Assumptions!D73,Assumptions!E73)))</f>
        <v>3.8256031114876549E-2</v>
      </c>
      <c r="G532" s="101">
        <f ca="1">MAX(Assumptions!F74,MIN(Assumptions!G74,NORMINV(RAND(),Assumptions!D74,Assumptions!E74)))</f>
        <v>14.13312589331578</v>
      </c>
      <c r="H532" s="77">
        <f ca="1">MAX(Assumptions!F75,MIN(Assumptions!G75,NORMINV(RAND(),Assumptions!D75,Assumptions!E75)))</f>
        <v>0.68259859867196193</v>
      </c>
      <c r="I532" s="97">
        <f ca="1">'Historical Financials'!F7*(1+C532)</f>
        <v>1193.386713916638</v>
      </c>
      <c r="J532" s="97">
        <f t="shared" ca="1" si="145"/>
        <v>1372.5634627532302</v>
      </c>
      <c r="K532" s="97">
        <f t="shared" ca="1" si="146"/>
        <v>1578.6420590373161</v>
      </c>
      <c r="L532" s="97">
        <f t="shared" ca="1" si="147"/>
        <v>1815.6615837366403</v>
      </c>
      <c r="M532" s="97">
        <f t="shared" ca="1" si="148"/>
        <v>2088.2675510795566</v>
      </c>
      <c r="N532" s="54">
        <f>Assumptions!E59</f>
        <v>0.25</v>
      </c>
      <c r="O532" s="77">
        <f t="shared" ca="1" si="149"/>
        <v>0.26096332875933137</v>
      </c>
      <c r="P532" s="77">
        <f t="shared" ca="1" si="150"/>
        <v>0.27192665751866274</v>
      </c>
      <c r="Q532" s="77">
        <f t="shared" ca="1" si="151"/>
        <v>0.28288998627799405</v>
      </c>
      <c r="R532" s="77">
        <f t="shared" ca="1" si="152"/>
        <v>0.29385331503732542</v>
      </c>
      <c r="S532" s="97">
        <f t="shared" ca="1" si="153"/>
        <v>203.65102464830866</v>
      </c>
      <c r="T532" s="97">
        <f t="shared" ca="1" si="154"/>
        <v>244.49912527653251</v>
      </c>
      <c r="U532" s="97">
        <f t="shared" ca="1" si="155"/>
        <v>293.02241687931877</v>
      </c>
      <c r="V532" s="97">
        <f t="shared" ca="1" si="156"/>
        <v>350.60481142766912</v>
      </c>
      <c r="W532" s="97">
        <f t="shared" ca="1" si="157"/>
        <v>418.87276832098974</v>
      </c>
      <c r="X532" s="97">
        <f t="shared" ca="1" si="158"/>
        <v>1246.4721797656048</v>
      </c>
      <c r="Y532" s="97">
        <f t="shared" ca="1" si="159"/>
        <v>20000.818630521277</v>
      </c>
      <c r="Z532" s="97">
        <f t="shared" ca="1" si="160"/>
        <v>8672.7127472572229</v>
      </c>
      <c r="AA532" s="97">
        <f ca="1">Assumptions!D40*Y532+(1-Assumptions!D40)*Z532</f>
        <v>14903.170983052452</v>
      </c>
      <c r="AB532" s="97">
        <f t="shared" ca="1" si="161"/>
        <v>11136.516318706212</v>
      </c>
      <c r="AC532" s="97">
        <f t="shared" ca="1" si="162"/>
        <v>12382.988498471816</v>
      </c>
      <c r="AD532" s="97">
        <f ca="1">AC532+Assumptions!D47-Assumptions!D48-Assumptions!D49</f>
        <v>13523.488498471816</v>
      </c>
      <c r="AE532" s="73">
        <f ca="1">AD532/Assumptions!D46</f>
        <v>290.82770964455517</v>
      </c>
      <c r="AF532" s="77">
        <f ca="1">AE532/Assumptions!D45-1</f>
        <v>1.8851955321880474</v>
      </c>
    </row>
    <row r="533" spans="2:32" x14ac:dyDescent="0.2">
      <c r="B533" s="130">
        <v>522</v>
      </c>
      <c r="C533" s="77">
        <f ca="1">MAX(Assumptions!F70,MIN(Assumptions!G70,NORMINV(RAND(),Assumptions!D70,Assumptions!E70)))</f>
        <v>0.12511740781824593</v>
      </c>
      <c r="D533" s="77">
        <f ca="1">MAX(Assumptions!F71,MIN(Assumptions!G71,NORMINV(RAND(),Assumptions!D71,Assumptions!E71)))</f>
        <v>0.32876444274251038</v>
      </c>
      <c r="E533" s="77">
        <f ca="1">MAX(Assumptions!F72,MIN(Assumptions!G72,NORMINV(RAND(),Assumptions!D72,Assumptions!E72)))</f>
        <v>7.5980318334989236E-2</v>
      </c>
      <c r="F533" s="77">
        <f ca="1">MAX(Assumptions!F73,MIN(Assumptions!G73,NORMINV(RAND(),Assumptions!D73,Assumptions!E73)))</f>
        <v>4.0436775567416955E-2</v>
      </c>
      <c r="G533" s="101">
        <f ca="1">MAX(Assumptions!F74,MIN(Assumptions!G74,NORMINV(RAND(),Assumptions!D74,Assumptions!E74)))</f>
        <v>13.382335673651696</v>
      </c>
      <c r="H533" s="77">
        <f ca="1">MAX(Assumptions!F75,MIN(Assumptions!G75,NORMINV(RAND(),Assumptions!D75,Assumptions!E75)))</f>
        <v>0.6089010821122095</v>
      </c>
      <c r="I533" s="97">
        <f ca="1">'Historical Financials'!F7*(1+C533)</f>
        <v>1167.4218223522118</v>
      </c>
      <c r="J533" s="97">
        <f t="shared" ca="1" si="145"/>
        <v>1313.4866145953736</v>
      </c>
      <c r="K533" s="97">
        <f t="shared" ca="1" si="146"/>
        <v>1477.8266550175101</v>
      </c>
      <c r="L533" s="97">
        <f t="shared" ca="1" si="147"/>
        <v>1662.7284952980103</v>
      </c>
      <c r="M533" s="97">
        <f t="shared" ca="1" si="148"/>
        <v>1870.7647745352299</v>
      </c>
      <c r="N533" s="54">
        <f>Assumptions!E59</f>
        <v>0.25</v>
      </c>
      <c r="O533" s="77">
        <f t="shared" ca="1" si="149"/>
        <v>0.26969111068562757</v>
      </c>
      <c r="P533" s="77">
        <f t="shared" ca="1" si="150"/>
        <v>0.28938222137125519</v>
      </c>
      <c r="Q533" s="77">
        <f t="shared" ca="1" si="151"/>
        <v>0.30907333205688281</v>
      </c>
      <c r="R533" s="77">
        <f t="shared" ca="1" si="152"/>
        <v>0.32876444274251038</v>
      </c>
      <c r="S533" s="97">
        <f t="shared" ca="1" si="153"/>
        <v>177.71110272791736</v>
      </c>
      <c r="T533" s="97">
        <f t="shared" ca="1" si="154"/>
        <v>215.69447910854797</v>
      </c>
      <c r="U533" s="97">
        <f t="shared" ca="1" si="155"/>
        <v>260.4006640770254</v>
      </c>
      <c r="V533" s="97">
        <f t="shared" ca="1" si="156"/>
        <v>312.91733273501859</v>
      </c>
      <c r="W533" s="97">
        <f t="shared" ca="1" si="157"/>
        <v>374.49909305830602</v>
      </c>
      <c r="X533" s="97">
        <f t="shared" ca="1" si="158"/>
        <v>1053.6437199038578</v>
      </c>
      <c r="Y533" s="97">
        <f t="shared" ca="1" si="159"/>
        <v>10962.402689638231</v>
      </c>
      <c r="Z533" s="97">
        <f t="shared" ca="1" si="160"/>
        <v>8230.6842934150245</v>
      </c>
      <c r="AA533" s="97">
        <f ca="1">Assumptions!D40*Y533+(1-Assumptions!D40)*Z533</f>
        <v>9733.129411337788</v>
      </c>
      <c r="AB533" s="97">
        <f t="shared" ca="1" si="161"/>
        <v>6748.8668666590793</v>
      </c>
      <c r="AC533" s="97">
        <f t="shared" ca="1" si="162"/>
        <v>7802.5105865629375</v>
      </c>
      <c r="AD533" s="97">
        <f ca="1">AC533+Assumptions!D47-Assumptions!D48-Assumptions!D49</f>
        <v>8943.0105865629375</v>
      </c>
      <c r="AE533" s="73">
        <f ca="1">AD533/Assumptions!D46</f>
        <v>192.32280831318144</v>
      </c>
      <c r="AF533" s="77">
        <f ca="1">AE533/Assumptions!D45-1</f>
        <v>0.90796436818632387</v>
      </c>
    </row>
    <row r="534" spans="2:32" x14ac:dyDescent="0.2">
      <c r="B534" s="130">
        <v>523</v>
      </c>
      <c r="C534" s="77">
        <f ca="1">MAX(Assumptions!F70,MIN(Assumptions!G70,NORMINV(RAND(),Assumptions!D70,Assumptions!E70)))</f>
        <v>0.11352824161249683</v>
      </c>
      <c r="D534" s="77">
        <f ca="1">MAX(Assumptions!F71,MIN(Assumptions!G71,NORMINV(RAND(),Assumptions!D71,Assumptions!E71)))</f>
        <v>0.24725749414543957</v>
      </c>
      <c r="E534" s="77">
        <f ca="1">MAX(Assumptions!F72,MIN(Assumptions!G72,NORMINV(RAND(),Assumptions!D72,Assumptions!E72)))</f>
        <v>9.5340556197710147E-2</v>
      </c>
      <c r="F534" s="77">
        <f ca="1">MAX(Assumptions!F73,MIN(Assumptions!G73,NORMINV(RAND(),Assumptions!D73,Assumptions!E73)))</f>
        <v>2.8825041290212728E-2</v>
      </c>
      <c r="G534" s="101">
        <f ca="1">MAX(Assumptions!F74,MIN(Assumptions!G74,NORMINV(RAND(),Assumptions!D74,Assumptions!E74)))</f>
        <v>20.972773109527786</v>
      </c>
      <c r="H534" s="77">
        <f ca="1">MAX(Assumptions!F75,MIN(Assumptions!G75,NORMINV(RAND(),Assumptions!D75,Assumptions!E75)))</f>
        <v>0.66179108393553066</v>
      </c>
      <c r="I534" s="97">
        <f ca="1">'Historical Financials'!F7*(1+C534)</f>
        <v>1155.3969034971265</v>
      </c>
      <c r="J534" s="97">
        <f t="shared" ca="1" si="145"/>
        <v>1286.5670823156788</v>
      </c>
      <c r="K534" s="97">
        <f t="shared" ca="1" si="146"/>
        <v>1432.6287808874981</v>
      </c>
      <c r="L534" s="97">
        <f t="shared" ca="1" si="147"/>
        <v>1595.2726072651108</v>
      </c>
      <c r="M534" s="97">
        <f t="shared" ca="1" si="148"/>
        <v>1776.381101260502</v>
      </c>
      <c r="N534" s="54">
        <f>Assumptions!E59</f>
        <v>0.25</v>
      </c>
      <c r="O534" s="77">
        <f t="shared" ca="1" si="149"/>
        <v>0.24931437353635988</v>
      </c>
      <c r="P534" s="77">
        <f t="shared" ca="1" si="150"/>
        <v>0.24862874707271979</v>
      </c>
      <c r="Q534" s="77">
        <f t="shared" ca="1" si="151"/>
        <v>0.24794312060907969</v>
      </c>
      <c r="R534" s="77">
        <f t="shared" ca="1" si="152"/>
        <v>0.24725749414543957</v>
      </c>
      <c r="S534" s="97">
        <f t="shared" ca="1" si="153"/>
        <v>191.15784228527977</v>
      </c>
      <c r="T534" s="97">
        <f t="shared" ca="1" si="154"/>
        <v>212.27588713761321</v>
      </c>
      <c r="U534" s="97">
        <f t="shared" ca="1" si="155"/>
        <v>235.72515223696473</v>
      </c>
      <c r="V534" s="97">
        <f t="shared" ca="1" si="156"/>
        <v>261.76277291956853</v>
      </c>
      <c r="W534" s="97">
        <f t="shared" ca="1" si="157"/>
        <v>290.67422245783627</v>
      </c>
      <c r="X534" s="97">
        <f t="shared" ca="1" si="158"/>
        <v>897.02956483410117</v>
      </c>
      <c r="Y534" s="97">
        <f t="shared" ca="1" si="159"/>
        <v>4495.987429971402</v>
      </c>
      <c r="Z534" s="97">
        <f t="shared" ca="1" si="160"/>
        <v>9211.7356434352932</v>
      </c>
      <c r="AA534" s="97">
        <f ca="1">Assumptions!D40*Y534+(1-Assumptions!D40)*Z534</f>
        <v>6618.0741260301529</v>
      </c>
      <c r="AB534" s="97">
        <f t="shared" ca="1" si="161"/>
        <v>4197.4524611950137</v>
      </c>
      <c r="AC534" s="97">
        <f t="shared" ca="1" si="162"/>
        <v>5094.4820260291144</v>
      </c>
      <c r="AD534" s="97">
        <f ca="1">AC534+Assumptions!D47-Assumptions!D48-Assumptions!D49</f>
        <v>6234.9820260291144</v>
      </c>
      <c r="AE534" s="73">
        <f ca="1">AD534/Assumptions!D46</f>
        <v>134.08563496836805</v>
      </c>
      <c r="AF534" s="77">
        <f ca="1">AE534/Assumptions!D45-1</f>
        <v>0.3302146326226989</v>
      </c>
    </row>
    <row r="535" spans="2:32" x14ac:dyDescent="0.2">
      <c r="B535" s="130">
        <v>524</v>
      </c>
      <c r="C535" s="77">
        <f ca="1">MAX(Assumptions!F70,MIN(Assumptions!G70,NORMINV(RAND(),Assumptions!D70,Assumptions!E70)))</f>
        <v>0.12382360574053715</v>
      </c>
      <c r="D535" s="77">
        <f ca="1">MAX(Assumptions!F71,MIN(Assumptions!G71,NORMINV(RAND(),Assumptions!D71,Assumptions!E71)))</f>
        <v>0.35338567245969954</v>
      </c>
      <c r="E535" s="77">
        <f ca="1">MAX(Assumptions!F72,MIN(Assumptions!G72,NORMINV(RAND(),Assumptions!D72,Assumptions!E72)))</f>
        <v>9.0536676682763717E-2</v>
      </c>
      <c r="F535" s="77">
        <f ca="1">MAX(Assumptions!F73,MIN(Assumptions!G73,NORMINV(RAND(),Assumptions!D73,Assumptions!E73)))</f>
        <v>3.7707268602719793E-2</v>
      </c>
      <c r="G535" s="101">
        <f ca="1">MAX(Assumptions!F74,MIN(Assumptions!G74,NORMINV(RAND(),Assumptions!D74,Assumptions!E74)))</f>
        <v>10.332596213710215</v>
      </c>
      <c r="H535" s="77">
        <f ca="1">MAX(Assumptions!F75,MIN(Assumptions!G75,NORMINV(RAND(),Assumptions!D75,Assumptions!E75)))</f>
        <v>0.69151195694076861</v>
      </c>
      <c r="I535" s="97">
        <f ca="1">'Historical Financials'!F7*(1+C535)</f>
        <v>1166.0793733163812</v>
      </c>
      <c r="J535" s="97">
        <f t="shared" ca="1" si="145"/>
        <v>1310.4675259000812</v>
      </c>
      <c r="K535" s="97">
        <f t="shared" ca="1" si="146"/>
        <v>1472.73434016291</v>
      </c>
      <c r="L535" s="97">
        <f t="shared" ca="1" si="147"/>
        <v>1655.0936164597922</v>
      </c>
      <c r="M535" s="97">
        <f t="shared" ca="1" si="148"/>
        <v>1860.0332758879892</v>
      </c>
      <c r="N535" s="54">
        <f>Assumptions!E59</f>
        <v>0.25</v>
      </c>
      <c r="O535" s="77">
        <f t="shared" ca="1" si="149"/>
        <v>0.27584641811492489</v>
      </c>
      <c r="P535" s="77">
        <f t="shared" ca="1" si="150"/>
        <v>0.30169283622984977</v>
      </c>
      <c r="Q535" s="77">
        <f t="shared" ca="1" si="151"/>
        <v>0.32753925434477466</v>
      </c>
      <c r="R535" s="77">
        <f t="shared" ca="1" si="152"/>
        <v>0.35338567245969954</v>
      </c>
      <c r="S535" s="97">
        <f t="shared" ca="1" si="153"/>
        <v>201.58945734756895</v>
      </c>
      <c r="T535" s="97">
        <f t="shared" ca="1" si="154"/>
        <v>249.97311736957528</v>
      </c>
      <c r="U535" s="97">
        <f t="shared" ca="1" si="155"/>
        <v>307.24802879597576</v>
      </c>
      <c r="V535" s="97">
        <f t="shared" ca="1" si="156"/>
        <v>374.87425316246311</v>
      </c>
      <c r="W535" s="97">
        <f t="shared" ca="1" si="157"/>
        <v>454.53710896908603</v>
      </c>
      <c r="X535" s="97">
        <f t="shared" ca="1" si="158"/>
        <v>1191.68526247456</v>
      </c>
      <c r="Y535" s="97">
        <f t="shared" ca="1" si="159"/>
        <v>8928.2935200074826</v>
      </c>
      <c r="Z535" s="97">
        <f t="shared" ca="1" si="160"/>
        <v>6791.709621193213</v>
      </c>
      <c r="AA535" s="97">
        <f ca="1">Assumptions!D40*Y535+(1-Assumptions!D40)*Z535</f>
        <v>7966.8307655410608</v>
      </c>
      <c r="AB535" s="97">
        <f t="shared" ca="1" si="161"/>
        <v>5165.1651311835494</v>
      </c>
      <c r="AC535" s="97">
        <f t="shared" ca="1" si="162"/>
        <v>6356.8503936581092</v>
      </c>
      <c r="AD535" s="97">
        <f ca="1">AC535+Assumptions!D47-Assumptions!D48-Assumptions!D49</f>
        <v>7497.3503936581092</v>
      </c>
      <c r="AE535" s="73">
        <f ca="1">AD535/Assumptions!D46</f>
        <v>161.23334179909912</v>
      </c>
      <c r="AF535" s="77">
        <f ca="1">AE535/Assumptions!D45-1</f>
        <v>0.59953712102280887</v>
      </c>
    </row>
    <row r="536" spans="2:32" x14ac:dyDescent="0.2">
      <c r="B536" s="130">
        <v>525</v>
      </c>
      <c r="C536" s="77">
        <f ca="1">MAX(Assumptions!F70,MIN(Assumptions!G70,NORMINV(RAND(),Assumptions!D70,Assumptions!E70)))</f>
        <v>0.14311300493349421</v>
      </c>
      <c r="D536" s="77">
        <f ca="1">MAX(Assumptions!F71,MIN(Assumptions!G71,NORMINV(RAND(),Assumptions!D71,Assumptions!E71)))</f>
        <v>0.30340140474347133</v>
      </c>
      <c r="E536" s="77">
        <f ca="1">MAX(Assumptions!F72,MIN(Assumptions!G72,NORMINV(RAND(),Assumptions!D72,Assumptions!E72)))</f>
        <v>9.3602228085078523E-2</v>
      </c>
      <c r="F536" s="77">
        <f ca="1">MAX(Assumptions!F73,MIN(Assumptions!G73,NORMINV(RAND(),Assumptions!D73,Assumptions!E73)))</f>
        <v>2.8169602633101861E-2</v>
      </c>
      <c r="G536" s="101">
        <f ca="1">MAX(Assumptions!F74,MIN(Assumptions!G74,NORMINV(RAND(),Assumptions!D74,Assumptions!E74)))</f>
        <v>15.748910464917795</v>
      </c>
      <c r="H536" s="77">
        <f ca="1">MAX(Assumptions!F75,MIN(Assumptions!G75,NORMINV(RAND(),Assumptions!D75,Assumptions!E75)))</f>
        <v>0.62936198598462467</v>
      </c>
      <c r="I536" s="97">
        <f ca="1">'Historical Financials'!F7*(1+C536)</f>
        <v>1186.0940539189933</v>
      </c>
      <c r="J536" s="97">
        <f t="shared" ca="1" si="145"/>
        <v>1355.8395381090902</v>
      </c>
      <c r="K536" s="97">
        <f t="shared" ca="1" si="146"/>
        <v>1549.8778086155228</v>
      </c>
      <c r="L536" s="97">
        <f t="shared" ca="1" si="147"/>
        <v>1771.6854790862292</v>
      </c>
      <c r="M536" s="97">
        <f t="shared" ca="1" si="148"/>
        <v>2025.2367117952965</v>
      </c>
      <c r="N536" s="54">
        <f>Assumptions!E59</f>
        <v>0.25</v>
      </c>
      <c r="O536" s="77">
        <f t="shared" ca="1" si="149"/>
        <v>0.2633503511858678</v>
      </c>
      <c r="P536" s="77">
        <f t="shared" ca="1" si="150"/>
        <v>0.27670070237173566</v>
      </c>
      <c r="Q536" s="77">
        <f t="shared" ca="1" si="151"/>
        <v>0.29005105355760352</v>
      </c>
      <c r="R536" s="77">
        <f t="shared" ca="1" si="152"/>
        <v>0.30340140474347133</v>
      </c>
      <c r="S536" s="97">
        <f t="shared" ca="1" si="153"/>
        <v>186.62062733475304</v>
      </c>
      <c r="T536" s="97">
        <f t="shared" ca="1" si="154"/>
        <v>224.72050585645712</v>
      </c>
      <c r="U536" s="97">
        <f t="shared" ca="1" si="155"/>
        <v>269.9033215235583</v>
      </c>
      <c r="V536" s="97">
        <f t="shared" ca="1" si="156"/>
        <v>323.41605890525989</v>
      </c>
      <c r="W536" s="97">
        <f t="shared" ca="1" si="157"/>
        <v>386.71755399988115</v>
      </c>
      <c r="X536" s="97">
        <f t="shared" ca="1" si="158"/>
        <v>1038.2483800707907</v>
      </c>
      <c r="Y536" s="97">
        <f t="shared" ca="1" si="159"/>
        <v>6076.6510755269019</v>
      </c>
      <c r="Z536" s="97">
        <f t="shared" ca="1" si="160"/>
        <v>9677.0702215639212</v>
      </c>
      <c r="AA536" s="97">
        <f ca="1">Assumptions!D40*Y536+(1-Assumptions!D40)*Z536</f>
        <v>7696.8396912435601</v>
      </c>
      <c r="AB536" s="97">
        <f t="shared" ca="1" si="161"/>
        <v>4920.5710746179575</v>
      </c>
      <c r="AC536" s="97">
        <f t="shared" ca="1" si="162"/>
        <v>5958.819454688748</v>
      </c>
      <c r="AD536" s="97">
        <f ca="1">AC536+Assumptions!D47-Assumptions!D48-Assumptions!D49</f>
        <v>7099.319454688748</v>
      </c>
      <c r="AE536" s="73">
        <f ca="1">AD536/Assumptions!D46</f>
        <v>152.67353665997308</v>
      </c>
      <c r="AF536" s="77">
        <f ca="1">AE536/Assumptions!D45-1</f>
        <v>0.51461841924576479</v>
      </c>
    </row>
    <row r="537" spans="2:32" x14ac:dyDescent="0.2">
      <c r="B537" s="130">
        <v>526</v>
      </c>
      <c r="C537" s="77">
        <f ca="1">MAX(Assumptions!F70,MIN(Assumptions!G70,NORMINV(RAND(),Assumptions!D70,Assumptions!E70)))</f>
        <v>0.10469096191926434</v>
      </c>
      <c r="D537" s="77">
        <f ca="1">MAX(Assumptions!F71,MIN(Assumptions!G71,NORMINV(RAND(),Assumptions!D71,Assumptions!E71)))</f>
        <v>0.32965930184954917</v>
      </c>
      <c r="E537" s="77">
        <f ca="1">MAX(Assumptions!F72,MIN(Assumptions!G72,NORMINV(RAND(),Assumptions!D72,Assumptions!E72)))</f>
        <v>0.10123846360293452</v>
      </c>
      <c r="F537" s="77">
        <f ca="1">MAX(Assumptions!F73,MIN(Assumptions!G73,NORMINV(RAND(),Assumptions!D73,Assumptions!E73)))</f>
        <v>2.9301883252164707E-2</v>
      </c>
      <c r="G537" s="101">
        <f ca="1">MAX(Assumptions!F74,MIN(Assumptions!G74,NORMINV(RAND(),Assumptions!D74,Assumptions!E74)))</f>
        <v>19.172411681810935</v>
      </c>
      <c r="H537" s="77">
        <f ca="1">MAX(Assumptions!F75,MIN(Assumptions!G75,NORMINV(RAND(),Assumptions!D75,Assumptions!E75)))</f>
        <v>0.55900998013195347</v>
      </c>
      <c r="I537" s="97">
        <f ca="1">'Historical Financials'!F7*(1+C537)</f>
        <v>1146.2273420874287</v>
      </c>
      <c r="J537" s="97">
        <f t="shared" ca="1" si="145"/>
        <v>1266.2269851087233</v>
      </c>
      <c r="K537" s="97">
        <f t="shared" ca="1" si="146"/>
        <v>1398.7895061878855</v>
      </c>
      <c r="L537" s="97">
        <f t="shared" ca="1" si="147"/>
        <v>1545.2301251132681</v>
      </c>
      <c r="M537" s="97">
        <f t="shared" ca="1" si="148"/>
        <v>1707.0017532980014</v>
      </c>
      <c r="N537" s="54">
        <f>Assumptions!E59</f>
        <v>0.25</v>
      </c>
      <c r="O537" s="77">
        <f t="shared" ca="1" si="149"/>
        <v>0.26991482546238732</v>
      </c>
      <c r="P537" s="77">
        <f t="shared" ca="1" si="150"/>
        <v>0.28982965092477458</v>
      </c>
      <c r="Q537" s="77">
        <f t="shared" ca="1" si="151"/>
        <v>0.30974447638716185</v>
      </c>
      <c r="R537" s="77">
        <f t="shared" ca="1" si="152"/>
        <v>0.32965930184954917</v>
      </c>
      <c r="S537" s="97">
        <f t="shared" ca="1" si="153"/>
        <v>160.18813093174884</v>
      </c>
      <c r="T537" s="97">
        <f t="shared" ca="1" si="154"/>
        <v>191.05476148988103</v>
      </c>
      <c r="U537" s="97">
        <f t="shared" ca="1" si="155"/>
        <v>226.62861298330583</v>
      </c>
      <c r="V537" s="97">
        <f t="shared" ca="1" si="156"/>
        <v>267.5569880200772</v>
      </c>
      <c r="W537" s="97">
        <f t="shared" ca="1" si="157"/>
        <v>314.57113060246655</v>
      </c>
      <c r="X537" s="97">
        <f t="shared" ca="1" si="158"/>
        <v>848.85138691321163</v>
      </c>
      <c r="Y537" s="97">
        <f t="shared" ca="1" si="159"/>
        <v>4501.0293173105574</v>
      </c>
      <c r="Z537" s="97">
        <f t="shared" ca="1" si="160"/>
        <v>10788.87217308638</v>
      </c>
      <c r="AA537" s="97">
        <f ca="1">Assumptions!D40*Y537+(1-Assumptions!D40)*Z537</f>
        <v>7330.5586024096774</v>
      </c>
      <c r="AB537" s="97">
        <f t="shared" ca="1" si="161"/>
        <v>4526.1632152988841</v>
      </c>
      <c r="AC537" s="97">
        <f t="shared" ca="1" si="162"/>
        <v>5375.0146022120953</v>
      </c>
      <c r="AD537" s="97">
        <f ca="1">AC537+Assumptions!D47-Assumptions!D48-Assumptions!D49</f>
        <v>6515.5146022120953</v>
      </c>
      <c r="AE537" s="73">
        <f ca="1">AD537/Assumptions!D46</f>
        <v>140.11859359595903</v>
      </c>
      <c r="AF537" s="77">
        <f ca="1">AE537/Assumptions!D45-1</f>
        <v>0.39006541265832362</v>
      </c>
    </row>
    <row r="538" spans="2:32" x14ac:dyDescent="0.2">
      <c r="B538" s="130">
        <v>527</v>
      </c>
      <c r="C538" s="77">
        <f ca="1">MAX(Assumptions!F70,MIN(Assumptions!G70,NORMINV(RAND(),Assumptions!D70,Assumptions!E70)))</f>
        <v>0.11089731001690997</v>
      </c>
      <c r="D538" s="77">
        <f ca="1">MAX(Assumptions!F71,MIN(Assumptions!G71,NORMINV(RAND(),Assumptions!D71,Assumptions!E71)))</f>
        <v>0.32057144463221104</v>
      </c>
      <c r="E538" s="77">
        <f ca="1">MAX(Assumptions!F72,MIN(Assumptions!G72,NORMINV(RAND(),Assumptions!D72,Assumptions!E72)))</f>
        <v>6.9633342585903812E-2</v>
      </c>
      <c r="F538" s="77">
        <f ca="1">MAX(Assumptions!F73,MIN(Assumptions!G73,NORMINV(RAND(),Assumptions!D73,Assumptions!E73)))</f>
        <v>2.8262922331331083E-2</v>
      </c>
      <c r="G538" s="101">
        <f ca="1">MAX(Assumptions!F74,MIN(Assumptions!G74,NORMINV(RAND(),Assumptions!D74,Assumptions!E74)))</f>
        <v>13.67860535100945</v>
      </c>
      <c r="H538" s="77">
        <f ca="1">MAX(Assumptions!F75,MIN(Assumptions!G75,NORMINV(RAND(),Assumptions!D75,Assumptions!E75)))</f>
        <v>0.54421538568878236</v>
      </c>
      <c r="I538" s="97">
        <f ca="1">'Historical Financials'!F7*(1+C538)</f>
        <v>1152.6670488735456</v>
      </c>
      <c r="J538" s="97">
        <f t="shared" ca="1" si="145"/>
        <v>1280.4947239387518</v>
      </c>
      <c r="K538" s="97">
        <f t="shared" ca="1" si="146"/>
        <v>1422.4981443144052</v>
      </c>
      <c r="L538" s="97">
        <f t="shared" ca="1" si="147"/>
        <v>1580.2493620229188</v>
      </c>
      <c r="M538" s="97">
        <f t="shared" ca="1" si="148"/>
        <v>1755.4947654271987</v>
      </c>
      <c r="N538" s="54">
        <f>Assumptions!E59</f>
        <v>0.25</v>
      </c>
      <c r="O538" s="77">
        <f t="shared" ca="1" si="149"/>
        <v>0.26764286115805275</v>
      </c>
      <c r="P538" s="77">
        <f t="shared" ca="1" si="150"/>
        <v>0.28528572231610549</v>
      </c>
      <c r="Q538" s="77">
        <f t="shared" ca="1" si="151"/>
        <v>0.3029285834741583</v>
      </c>
      <c r="R538" s="77">
        <f t="shared" ca="1" si="152"/>
        <v>0.32057144463221104</v>
      </c>
      <c r="S538" s="97">
        <f t="shared" ca="1" si="153"/>
        <v>156.82478564336679</v>
      </c>
      <c r="T538" s="97">
        <f t="shared" ca="1" si="154"/>
        <v>186.51092372217315</v>
      </c>
      <c r="U538" s="97">
        <f t="shared" ca="1" si="155"/>
        <v>220.85262284105215</v>
      </c>
      <c r="V538" s="97">
        <f t="shared" ca="1" si="156"/>
        <v>260.5173749317367</v>
      </c>
      <c r="W538" s="97">
        <f t="shared" ca="1" si="157"/>
        <v>306.26346296231054</v>
      </c>
      <c r="X538" s="97">
        <f t="shared" ca="1" si="158"/>
        <v>907.85625697318756</v>
      </c>
      <c r="Y538" s="97">
        <f t="shared" ca="1" si="159"/>
        <v>7612.1867143501004</v>
      </c>
      <c r="Z538" s="97">
        <f t="shared" ca="1" si="160"/>
        <v>7697.7923694546816</v>
      </c>
      <c r="AA538" s="97">
        <f ca="1">Assumptions!D40*Y538+(1-Assumptions!D40)*Z538</f>
        <v>7650.709259147161</v>
      </c>
      <c r="AB538" s="97">
        <f t="shared" ca="1" si="161"/>
        <v>5464.2056608763769</v>
      </c>
      <c r="AC538" s="97">
        <f t="shared" ca="1" si="162"/>
        <v>6372.0619178495645</v>
      </c>
      <c r="AD538" s="97">
        <f ca="1">AC538+Assumptions!D47-Assumptions!D48-Assumptions!D49</f>
        <v>7512.5619178495645</v>
      </c>
      <c r="AE538" s="73">
        <f ca="1">AD538/Assumptions!D46</f>
        <v>161.56047135160352</v>
      </c>
      <c r="AF538" s="77">
        <f ca="1">AE538/Assumptions!D45-1</f>
        <v>0.60278245388495555</v>
      </c>
    </row>
    <row r="539" spans="2:32" x14ac:dyDescent="0.2">
      <c r="B539" s="130">
        <v>528</v>
      </c>
      <c r="C539" s="77">
        <f ca="1">MAX(Assumptions!F70,MIN(Assumptions!G70,NORMINV(RAND(),Assumptions!D70,Assumptions!E70)))</f>
        <v>0.16358165399709473</v>
      </c>
      <c r="D539" s="77">
        <f ca="1">MAX(Assumptions!F71,MIN(Assumptions!G71,NORMINV(RAND(),Assumptions!D71,Assumptions!E71)))</f>
        <v>0.28897121935729292</v>
      </c>
      <c r="E539" s="77">
        <f ca="1">MAX(Assumptions!F72,MIN(Assumptions!G72,NORMINV(RAND(),Assumptions!D72,Assumptions!E72)))</f>
        <v>9.80025816171331E-2</v>
      </c>
      <c r="F539" s="77">
        <f ca="1">MAX(Assumptions!F73,MIN(Assumptions!G73,NORMINV(RAND(),Assumptions!D73,Assumptions!E73)))</f>
        <v>2.1690607985030096E-2</v>
      </c>
      <c r="G539" s="101">
        <f ca="1">MAX(Assumptions!F74,MIN(Assumptions!G74,NORMINV(RAND(),Assumptions!D74,Assumptions!E74)))</f>
        <v>15.003001162388145</v>
      </c>
      <c r="H539" s="77">
        <f ca="1">MAX(Assumptions!F75,MIN(Assumptions!G75,NORMINV(RAND(),Assumptions!D75,Assumptions!E75)))</f>
        <v>0.60472044110632717</v>
      </c>
      <c r="I539" s="97">
        <f ca="1">'Historical Financials'!F7*(1+C539)</f>
        <v>1207.3323241873854</v>
      </c>
      <c r="J539" s="97">
        <f t="shared" ca="1" si="145"/>
        <v>1404.8297427021146</v>
      </c>
      <c r="K539" s="97">
        <f t="shared" ca="1" si="146"/>
        <v>1634.6341155976395</v>
      </c>
      <c r="L539" s="97">
        <f t="shared" ca="1" si="147"/>
        <v>1902.0302679071795</v>
      </c>
      <c r="M539" s="97">
        <f t="shared" ca="1" si="148"/>
        <v>2213.167525083973</v>
      </c>
      <c r="N539" s="54">
        <f>Assumptions!E59</f>
        <v>0.25</v>
      </c>
      <c r="O539" s="77">
        <f t="shared" ca="1" si="149"/>
        <v>0.25974280483932322</v>
      </c>
      <c r="P539" s="77">
        <f t="shared" ca="1" si="150"/>
        <v>0.26948560967864643</v>
      </c>
      <c r="Q539" s="77">
        <f t="shared" ca="1" si="151"/>
        <v>0.2792284145179697</v>
      </c>
      <c r="R539" s="77">
        <f t="shared" ca="1" si="152"/>
        <v>0.28897121935729292</v>
      </c>
      <c r="S539" s="97">
        <f t="shared" ca="1" si="153"/>
        <v>182.52463391113073</v>
      </c>
      <c r="T539" s="97">
        <f t="shared" ca="1" si="154"/>
        <v>220.65911322342984</v>
      </c>
      <c r="U539" s="97">
        <f t="shared" ca="1" si="155"/>
        <v>266.38562601018748</v>
      </c>
      <c r="V539" s="97">
        <f t="shared" ca="1" si="156"/>
        <v>321.16756814517623</v>
      </c>
      <c r="W539" s="97">
        <f t="shared" ca="1" si="157"/>
        <v>386.74395003587023</v>
      </c>
      <c r="X539" s="97">
        <f t="shared" ca="1" si="158"/>
        <v>1013.7860991842073</v>
      </c>
      <c r="Y539" s="97">
        <f t="shared" ca="1" si="159"/>
        <v>5177.8592878700692</v>
      </c>
      <c r="Z539" s="97">
        <f t="shared" ca="1" si="160"/>
        <v>9595.0451440329762</v>
      </c>
      <c r="AA539" s="97">
        <f ca="1">Assumptions!D40*Y539+(1-Assumptions!D40)*Z539</f>
        <v>7165.5929231433765</v>
      </c>
      <c r="AB539" s="97">
        <f t="shared" ca="1" si="161"/>
        <v>4489.8861233166372</v>
      </c>
      <c r="AC539" s="97">
        <f t="shared" ca="1" si="162"/>
        <v>5503.6722225008443</v>
      </c>
      <c r="AD539" s="97">
        <f ca="1">AC539+Assumptions!D47-Assumptions!D48-Assumptions!D49</f>
        <v>6644.1722225008443</v>
      </c>
      <c r="AE539" s="73">
        <f ca="1">AD539/Assumptions!D46</f>
        <v>142.88542413980309</v>
      </c>
      <c r="AF539" s="77">
        <f ca="1">AE539/Assumptions!D45-1</f>
        <v>0.41751412837106239</v>
      </c>
    </row>
    <row r="540" spans="2:32" x14ac:dyDescent="0.2">
      <c r="B540" s="130">
        <v>529</v>
      </c>
      <c r="C540" s="77">
        <f ca="1">MAX(Assumptions!F70,MIN(Assumptions!G70,NORMINV(RAND(),Assumptions!D70,Assumptions!E70)))</f>
        <v>0.1326680560597614</v>
      </c>
      <c r="D540" s="77">
        <f ca="1">MAX(Assumptions!F71,MIN(Assumptions!G71,NORMINV(RAND(),Assumptions!D71,Assumptions!E71)))</f>
        <v>0.27295726936902287</v>
      </c>
      <c r="E540" s="77">
        <f ca="1">MAX(Assumptions!F72,MIN(Assumptions!G72,NORMINV(RAND(),Assumptions!D72,Assumptions!E72)))</f>
        <v>9.8542155999553169E-2</v>
      </c>
      <c r="F540" s="77">
        <f ca="1">MAX(Assumptions!F73,MIN(Assumptions!G73,NORMINV(RAND(),Assumptions!D73,Assumptions!E73)))</f>
        <v>4.7429734087940587E-2</v>
      </c>
      <c r="G540" s="101">
        <f ca="1">MAX(Assumptions!F74,MIN(Assumptions!G74,NORMINV(RAND(),Assumptions!D74,Assumptions!E74)))</f>
        <v>13.345585131375698</v>
      </c>
      <c r="H540" s="77">
        <f ca="1">MAX(Assumptions!F75,MIN(Assumptions!G75,NORMINV(RAND(),Assumptions!D75,Assumptions!E75)))</f>
        <v>0.67729392345274508</v>
      </c>
      <c r="I540" s="97">
        <f ca="1">'Historical Financials'!F7*(1+C540)</f>
        <v>1175.2563749676085</v>
      </c>
      <c r="J540" s="97">
        <f t="shared" ca="1" si="145"/>
        <v>1331.1753536064032</v>
      </c>
      <c r="K540" s="97">
        <f t="shared" ca="1" si="146"/>
        <v>1507.7798000440303</v>
      </c>
      <c r="L540" s="97">
        <f t="shared" ca="1" si="147"/>
        <v>1707.8140150820477</v>
      </c>
      <c r="M540" s="97">
        <f t="shared" ca="1" si="148"/>
        <v>1934.3863805745991</v>
      </c>
      <c r="N540" s="54">
        <f>Assumptions!E59</f>
        <v>0.25</v>
      </c>
      <c r="O540" s="77">
        <f t="shared" ca="1" si="149"/>
        <v>0.25573931734225575</v>
      </c>
      <c r="P540" s="77">
        <f t="shared" ca="1" si="150"/>
        <v>0.26147863468451144</v>
      </c>
      <c r="Q540" s="77">
        <f t="shared" ca="1" si="151"/>
        <v>0.26721795202676712</v>
      </c>
      <c r="R540" s="77">
        <f t="shared" ca="1" si="152"/>
        <v>0.27295726936902287</v>
      </c>
      <c r="S540" s="97">
        <f t="shared" ca="1" si="153"/>
        <v>198.99850031616552</v>
      </c>
      <c r="T540" s="97">
        <f t="shared" ca="1" si="154"/>
        <v>230.57379568375342</v>
      </c>
      <c r="U540" s="97">
        <f t="shared" ca="1" si="155"/>
        <v>267.02462175222098</v>
      </c>
      <c r="V540" s="97">
        <f t="shared" ca="1" si="156"/>
        <v>309.08888200995864</v>
      </c>
      <c r="W540" s="97">
        <f t="shared" ca="1" si="157"/>
        <v>357.61445908346275</v>
      </c>
      <c r="X540" s="97">
        <f t="shared" ca="1" si="158"/>
        <v>1009.392565293994</v>
      </c>
      <c r="Y540" s="97">
        <f t="shared" ca="1" si="159"/>
        <v>7328.4732707743515</v>
      </c>
      <c r="Z540" s="97">
        <f t="shared" ca="1" si="160"/>
        <v>7046.5333330902195</v>
      </c>
      <c r="AA540" s="97">
        <f ca="1">Assumptions!D40*Y540+(1-Assumptions!D40)*Z540</f>
        <v>7201.6002988164919</v>
      </c>
      <c r="AB540" s="97">
        <f t="shared" ca="1" si="161"/>
        <v>4501.3768861904473</v>
      </c>
      <c r="AC540" s="97">
        <f t="shared" ca="1" si="162"/>
        <v>5510.7694514844416</v>
      </c>
      <c r="AD540" s="97">
        <f ca="1">AC540+Assumptions!D47-Assumptions!D48-Assumptions!D49</f>
        <v>6651.2694514844416</v>
      </c>
      <c r="AE540" s="73">
        <f ca="1">AD540/Assumptions!D46</f>
        <v>143.03805272009552</v>
      </c>
      <c r="AF540" s="77">
        <f ca="1">AE540/Assumptions!D45-1</f>
        <v>0.41902830079459852</v>
      </c>
    </row>
    <row r="541" spans="2:32" x14ac:dyDescent="0.2">
      <c r="B541" s="130">
        <v>530</v>
      </c>
      <c r="C541" s="77">
        <f ca="1">MAX(Assumptions!F70,MIN(Assumptions!G70,NORMINV(RAND(),Assumptions!D70,Assumptions!E70)))</f>
        <v>0.19205974893663894</v>
      </c>
      <c r="D541" s="77">
        <f ca="1">MAX(Assumptions!F71,MIN(Assumptions!G71,NORMINV(RAND(),Assumptions!D71,Assumptions!E71)))</f>
        <v>0.20549138010626933</v>
      </c>
      <c r="E541" s="77">
        <f ca="1">MAX(Assumptions!F72,MIN(Assumptions!G72,NORMINV(RAND(),Assumptions!D72,Assumptions!E72)))</f>
        <v>7.6315576933897913E-2</v>
      </c>
      <c r="F541" s="77">
        <f ca="1">MAX(Assumptions!F73,MIN(Assumptions!G73,NORMINV(RAND(),Assumptions!D73,Assumptions!E73)))</f>
        <v>0.05</v>
      </c>
      <c r="G541" s="101">
        <f ca="1">MAX(Assumptions!F74,MIN(Assumptions!G74,NORMINV(RAND(),Assumptions!D74,Assumptions!E74)))</f>
        <v>11.416072352763358</v>
      </c>
      <c r="H541" s="77">
        <f ca="1">MAX(Assumptions!F75,MIN(Assumptions!G75,NORMINV(RAND(),Assumptions!D75,Assumptions!E75)))</f>
        <v>0.56420545756239948</v>
      </c>
      <c r="I541" s="97">
        <f ca="1">'Historical Financials'!F7*(1+C541)</f>
        <v>1236.8811954966563</v>
      </c>
      <c r="J541" s="97">
        <f t="shared" ca="1" si="145"/>
        <v>1474.4362873681939</v>
      </c>
      <c r="K541" s="97">
        <f t="shared" ca="1" si="146"/>
        <v>1757.6161505431992</v>
      </c>
      <c r="L541" s="97">
        <f t="shared" ca="1" si="147"/>
        <v>2095.1834671435076</v>
      </c>
      <c r="M541" s="97">
        <f t="shared" ca="1" si="148"/>
        <v>2497.5838778192865</v>
      </c>
      <c r="N541" s="54">
        <f>Assumptions!E59</f>
        <v>0.25</v>
      </c>
      <c r="O541" s="77">
        <f t="shared" ca="1" si="149"/>
        <v>0.23887284502656733</v>
      </c>
      <c r="P541" s="77">
        <f t="shared" ca="1" si="150"/>
        <v>0.22774569005313466</v>
      </c>
      <c r="Q541" s="77">
        <f t="shared" ca="1" si="151"/>
        <v>0.216618535079702</v>
      </c>
      <c r="R541" s="77">
        <f t="shared" ca="1" si="152"/>
        <v>0.20549138010626933</v>
      </c>
      <c r="S541" s="97">
        <f t="shared" ca="1" si="153"/>
        <v>174.46378021387966</v>
      </c>
      <c r="T541" s="97">
        <f t="shared" ca="1" si="154"/>
        <v>198.71473672342688</v>
      </c>
      <c r="U541" s="97">
        <f t="shared" ca="1" si="155"/>
        <v>225.84552222800482</v>
      </c>
      <c r="V541" s="97">
        <f t="shared" ca="1" si="156"/>
        <v>256.06779144375957</v>
      </c>
      <c r="W541" s="97">
        <f t="shared" ca="1" si="157"/>
        <v>289.56827169015168</v>
      </c>
      <c r="X541" s="97">
        <f t="shared" ca="1" si="158"/>
        <v>906.03822607741108</v>
      </c>
      <c r="Y541" s="97">
        <f t="shared" ca="1" si="159"/>
        <v>11553.867355384002</v>
      </c>
      <c r="Z541" s="97">
        <f t="shared" ca="1" si="160"/>
        <v>5859.0931660986371</v>
      </c>
      <c r="AA541" s="97">
        <f ca="1">Assumptions!D40*Y541+(1-Assumptions!D40)*Z541</f>
        <v>8991.2189702055875</v>
      </c>
      <c r="AB541" s="97">
        <f t="shared" ca="1" si="161"/>
        <v>6224.7289660975903</v>
      </c>
      <c r="AC541" s="97">
        <f t="shared" ca="1" si="162"/>
        <v>7130.7671921750016</v>
      </c>
      <c r="AD541" s="97">
        <f ca="1">AC541+Assumptions!D47-Assumptions!D48-Assumptions!D49</f>
        <v>8271.2671921750007</v>
      </c>
      <c r="AE541" s="73">
        <f ca="1">AD541/Assumptions!D46</f>
        <v>177.87671381021508</v>
      </c>
      <c r="AF541" s="77">
        <f ca="1">AE541/Assumptions!D45-1</f>
        <v>0.76464993859340358</v>
      </c>
    </row>
    <row r="542" spans="2:32" x14ac:dyDescent="0.2">
      <c r="B542" s="130">
        <v>531</v>
      </c>
      <c r="C542" s="77">
        <f ca="1">MAX(Assumptions!F70,MIN(Assumptions!G70,NORMINV(RAND(),Assumptions!D70,Assumptions!E70)))</f>
        <v>9.4985566919845874E-2</v>
      </c>
      <c r="D542" s="77">
        <f ca="1">MAX(Assumptions!F71,MIN(Assumptions!G71,NORMINV(RAND(),Assumptions!D71,Assumptions!E71)))</f>
        <v>0.28152663706320313</v>
      </c>
      <c r="E542" s="77">
        <f ca="1">MAX(Assumptions!F72,MIN(Assumptions!G72,NORMINV(RAND(),Assumptions!D72,Assumptions!E72)))</f>
        <v>7.7482407411673115E-2</v>
      </c>
      <c r="F542" s="77">
        <f ca="1">MAX(Assumptions!F73,MIN(Assumptions!G73,NORMINV(RAND(),Assumptions!D73,Assumptions!E73)))</f>
        <v>2.7754792091271508E-2</v>
      </c>
      <c r="G542" s="101">
        <f ca="1">MAX(Assumptions!F74,MIN(Assumptions!G74,NORMINV(RAND(),Assumptions!D74,Assumptions!E74)))</f>
        <v>14.713479536771182</v>
      </c>
      <c r="H542" s="77">
        <f ca="1">MAX(Assumptions!F75,MIN(Assumptions!G75,NORMINV(RAND(),Assumptions!D75,Assumptions!E75)))</f>
        <v>0.5088181996679827</v>
      </c>
      <c r="I542" s="97">
        <f ca="1">'Historical Financials'!F7*(1+C542)</f>
        <v>1136.1570242360319</v>
      </c>
      <c r="J542" s="97">
        <f t="shared" ca="1" si="145"/>
        <v>1244.0755432930564</v>
      </c>
      <c r="K542" s="97">
        <f t="shared" ca="1" si="146"/>
        <v>1362.2447640638625</v>
      </c>
      <c r="L542" s="97">
        <f t="shared" ca="1" si="147"/>
        <v>1491.63835526206</v>
      </c>
      <c r="M542" s="97">
        <f t="shared" ca="1" si="148"/>
        <v>1633.3224700760131</v>
      </c>
      <c r="N542" s="54">
        <f>Assumptions!E59</f>
        <v>0.25</v>
      </c>
      <c r="O542" s="77">
        <f t="shared" ca="1" si="149"/>
        <v>0.25788165926580076</v>
      </c>
      <c r="P542" s="77">
        <f t="shared" ca="1" si="150"/>
        <v>0.26576331853160157</v>
      </c>
      <c r="Q542" s="77">
        <f t="shared" ca="1" si="151"/>
        <v>0.27364497779740238</v>
      </c>
      <c r="R542" s="77">
        <f t="shared" ca="1" si="152"/>
        <v>0.28152663706320313</v>
      </c>
      <c r="S542" s="97">
        <f t="shared" ca="1" si="153"/>
        <v>144.52434290297759</v>
      </c>
      <c r="T542" s="97">
        <f t="shared" ca="1" si="154"/>
        <v>163.2412251084547</v>
      </c>
      <c r="U542" s="97">
        <f t="shared" ca="1" si="155"/>
        <v>184.20983875061532</v>
      </c>
      <c r="V542" s="97">
        <f t="shared" ca="1" si="156"/>
        <v>207.68907926481484</v>
      </c>
      <c r="W542" s="97">
        <f t="shared" ca="1" si="157"/>
        <v>233.96670904401375</v>
      </c>
      <c r="X542" s="97">
        <f t="shared" ca="1" si="158"/>
        <v>737.19073394704765</v>
      </c>
      <c r="Y542" s="97">
        <f t="shared" ca="1" si="159"/>
        <v>4835.5507269047821</v>
      </c>
      <c r="Z542" s="97">
        <f t="shared" ca="1" si="160"/>
        <v>6765.6078105128554</v>
      </c>
      <c r="AA542" s="97">
        <f ca="1">Assumptions!D40*Y542+(1-Assumptions!D40)*Z542</f>
        <v>5704.0764145284147</v>
      </c>
      <c r="AB542" s="97">
        <f t="shared" ca="1" si="161"/>
        <v>3927.6646063859844</v>
      </c>
      <c r="AC542" s="97">
        <f t="shared" ca="1" si="162"/>
        <v>4664.8553403330316</v>
      </c>
      <c r="AD542" s="97">
        <f ca="1">AC542+Assumptions!D47-Assumptions!D48-Assumptions!D49</f>
        <v>5805.3553403330316</v>
      </c>
      <c r="AE542" s="73">
        <f ca="1">AD542/Assumptions!D46</f>
        <v>124.84635140501143</v>
      </c>
      <c r="AF542" s="77">
        <f ca="1">AE542/Assumptions!D45-1</f>
        <v>0.23855507346241511</v>
      </c>
    </row>
    <row r="543" spans="2:32" x14ac:dyDescent="0.2">
      <c r="B543" s="130">
        <v>532</v>
      </c>
      <c r="C543" s="77">
        <f ca="1">MAX(Assumptions!F70,MIN(Assumptions!G70,NORMINV(RAND(),Assumptions!D70,Assumptions!E70)))</f>
        <v>0.18869305301488976</v>
      </c>
      <c r="D543" s="77">
        <f ca="1">MAX(Assumptions!F71,MIN(Assumptions!G71,NORMINV(RAND(),Assumptions!D71,Assumptions!E71)))</f>
        <v>0.30420289167237269</v>
      </c>
      <c r="E543" s="77">
        <f ca="1">MAX(Assumptions!F72,MIN(Assumptions!G72,NORMINV(RAND(),Assumptions!D72,Assumptions!E72)))</f>
        <v>7.0923137028608182E-2</v>
      </c>
      <c r="F543" s="77">
        <f ca="1">MAX(Assumptions!F73,MIN(Assumptions!G73,NORMINV(RAND(),Assumptions!D73,Assumptions!E73)))</f>
        <v>3.5286161756301615E-2</v>
      </c>
      <c r="G543" s="101">
        <f ca="1">MAX(Assumptions!F74,MIN(Assumptions!G74,NORMINV(RAND(),Assumptions!D74,Assumptions!E74)))</f>
        <v>16.688486675295042</v>
      </c>
      <c r="H543" s="77">
        <f ca="1">MAX(Assumptions!F75,MIN(Assumptions!G75,NORMINV(RAND(),Assumptions!D75,Assumptions!E75)))</f>
        <v>0.52413578692016627</v>
      </c>
      <c r="I543" s="97">
        <f ca="1">'Historical Financials'!F7*(1+C543)</f>
        <v>1233.3879118082496</v>
      </c>
      <c r="J543" s="97">
        <f t="shared" ca="1" si="145"/>
        <v>1466.1196424390077</v>
      </c>
      <c r="K543" s="97">
        <f t="shared" ca="1" si="146"/>
        <v>1742.7662338559228</v>
      </c>
      <c r="L543" s="97">
        <f t="shared" ca="1" si="147"/>
        <v>2071.6141152134583</v>
      </c>
      <c r="M543" s="97">
        <f t="shared" ca="1" si="148"/>
        <v>2462.5133072818253</v>
      </c>
      <c r="N543" s="54">
        <f>Assumptions!E59</f>
        <v>0.25</v>
      </c>
      <c r="O543" s="77">
        <f t="shared" ca="1" si="149"/>
        <v>0.26355072291809317</v>
      </c>
      <c r="P543" s="77">
        <f t="shared" ca="1" si="150"/>
        <v>0.27710144583618634</v>
      </c>
      <c r="Q543" s="77">
        <f t="shared" ca="1" si="151"/>
        <v>0.29065216875427952</v>
      </c>
      <c r="R543" s="77">
        <f t="shared" ca="1" si="152"/>
        <v>0.30420289167237269</v>
      </c>
      <c r="S543" s="97">
        <f t="shared" ca="1" si="153"/>
        <v>161.61568593335937</v>
      </c>
      <c r="T543" s="97">
        <f t="shared" ca="1" si="154"/>
        <v>202.52443886806844</v>
      </c>
      <c r="U543" s="97">
        <f t="shared" ca="1" si="155"/>
        <v>253.11724924643127</v>
      </c>
      <c r="V543" s="97">
        <f t="shared" ca="1" si="156"/>
        <v>315.59218685716553</v>
      </c>
      <c r="W543" s="97">
        <f t="shared" ca="1" si="157"/>
        <v>392.63204096105784</v>
      </c>
      <c r="X543" s="97">
        <f t="shared" ca="1" si="158"/>
        <v>1052.2570057002938</v>
      </c>
      <c r="Y543" s="97">
        <f t="shared" ca="1" si="159"/>
        <v>11406.31368299645</v>
      </c>
      <c r="Z543" s="97">
        <f t="shared" ca="1" si="160"/>
        <v>12501.406596131825</v>
      </c>
      <c r="AA543" s="97">
        <f ca="1">Assumptions!D40*Y543+(1-Assumptions!D40)*Z543</f>
        <v>11899.105493907369</v>
      </c>
      <c r="AB543" s="97">
        <f t="shared" ca="1" si="161"/>
        <v>8447.3951000787238</v>
      </c>
      <c r="AC543" s="97">
        <f t="shared" ca="1" si="162"/>
        <v>9499.6521057790178</v>
      </c>
      <c r="AD543" s="97">
        <f ca="1">AC543+Assumptions!D47-Assumptions!D48-Assumptions!D49</f>
        <v>10640.152105779018</v>
      </c>
      <c r="AE543" s="73">
        <f ca="1">AD543/Assumptions!D46</f>
        <v>228.82047539309715</v>
      </c>
      <c r="AF543" s="77">
        <f ca="1">AE543/Assumptions!D45-1</f>
        <v>1.2700443987410432</v>
      </c>
    </row>
    <row r="544" spans="2:32" x14ac:dyDescent="0.2">
      <c r="B544" s="130">
        <v>533</v>
      </c>
      <c r="C544" s="77">
        <f ca="1">MAX(Assumptions!F70,MIN(Assumptions!G70,NORMINV(RAND(),Assumptions!D70,Assumptions!E70)))</f>
        <v>0.12236090604713568</v>
      </c>
      <c r="D544" s="77">
        <f ca="1">MAX(Assumptions!F71,MIN(Assumptions!G71,NORMINV(RAND(),Assumptions!D71,Assumptions!E71)))</f>
        <v>0.33589728738363744</v>
      </c>
      <c r="E544" s="77">
        <f ca="1">MAX(Assumptions!F72,MIN(Assumptions!G72,NORMINV(RAND(),Assumptions!D72,Assumptions!E72)))</f>
        <v>9.80126179864627E-2</v>
      </c>
      <c r="F544" s="77">
        <f ca="1">MAX(Assumptions!F73,MIN(Assumptions!G73,NORMINV(RAND(),Assumptions!D73,Assumptions!E73)))</f>
        <v>2.6978159610689868E-2</v>
      </c>
      <c r="G544" s="101">
        <f ca="1">MAX(Assumptions!F74,MIN(Assumptions!G74,NORMINV(RAND(),Assumptions!D74,Assumptions!E74)))</f>
        <v>18.864999346164169</v>
      </c>
      <c r="H544" s="77">
        <f ca="1">MAX(Assumptions!F75,MIN(Assumptions!G75,NORMINV(RAND(),Assumptions!D75,Assumptions!E75)))</f>
        <v>0.61034683084399555</v>
      </c>
      <c r="I544" s="97">
        <f ca="1">'Historical Financials'!F7*(1+C544)</f>
        <v>1164.5616761145077</v>
      </c>
      <c r="J544" s="97">
        <f t="shared" ca="1" si="145"/>
        <v>1307.0584979516498</v>
      </c>
      <c r="K544" s="97">
        <f t="shared" ca="1" si="146"/>
        <v>1466.9913600176217</v>
      </c>
      <c r="L544" s="97">
        <f t="shared" ca="1" si="147"/>
        <v>1646.4937519926975</v>
      </c>
      <c r="M544" s="97">
        <f t="shared" ca="1" si="148"/>
        <v>1847.9602192874718</v>
      </c>
      <c r="N544" s="54">
        <f>Assumptions!E59</f>
        <v>0.25</v>
      </c>
      <c r="O544" s="77">
        <f t="shared" ca="1" si="149"/>
        <v>0.27147432184590936</v>
      </c>
      <c r="P544" s="77">
        <f t="shared" ca="1" si="150"/>
        <v>0.29294864369181872</v>
      </c>
      <c r="Q544" s="77">
        <f t="shared" ca="1" si="151"/>
        <v>0.31442296553772808</v>
      </c>
      <c r="R544" s="77">
        <f t="shared" ca="1" si="152"/>
        <v>0.33589728738363744</v>
      </c>
      <c r="S544" s="97">
        <f t="shared" ca="1" si="153"/>
        <v>177.69663208471533</v>
      </c>
      <c r="T544" s="97">
        <f t="shared" ca="1" si="154"/>
        <v>216.57108676626831</v>
      </c>
      <c r="U544" s="97">
        <f t="shared" ca="1" si="155"/>
        <v>262.29846046763384</v>
      </c>
      <c r="V544" s="97">
        <f t="shared" ca="1" si="156"/>
        <v>315.97377617618559</v>
      </c>
      <c r="W544" s="97">
        <f t="shared" ca="1" si="157"/>
        <v>378.8574296743277</v>
      </c>
      <c r="X544" s="97">
        <f t="shared" ca="1" si="158"/>
        <v>994.36672914911503</v>
      </c>
      <c r="Y544" s="97">
        <f t="shared" ca="1" si="159"/>
        <v>5477.3178366976526</v>
      </c>
      <c r="Z544" s="97">
        <f t="shared" ca="1" si="160"/>
        <v>11709.973414972048</v>
      </c>
      <c r="AA544" s="97">
        <f ca="1">Assumptions!D40*Y544+(1-Assumptions!D40)*Z544</f>
        <v>8282.0128469211304</v>
      </c>
      <c r="AB544" s="97">
        <f t="shared" ca="1" si="161"/>
        <v>5189.1860905341</v>
      </c>
      <c r="AC544" s="97">
        <f t="shared" ca="1" si="162"/>
        <v>6183.5528196832147</v>
      </c>
      <c r="AD544" s="97">
        <f ca="1">AC544+Assumptions!D47-Assumptions!D48-Assumptions!D49</f>
        <v>7324.0528196832147</v>
      </c>
      <c r="AE544" s="73">
        <f ca="1">AD544/Assumptions!D46</f>
        <v>157.50651225125193</v>
      </c>
      <c r="AF544" s="77">
        <f ca="1">AE544/Assumptions!D45-1</f>
        <v>0.56256460566718203</v>
      </c>
    </row>
    <row r="545" spans="2:32" x14ac:dyDescent="0.2">
      <c r="B545" s="130">
        <v>534</v>
      </c>
      <c r="C545" s="77">
        <f ca="1">MAX(Assumptions!F70,MIN(Assumptions!G70,NORMINV(RAND(),Assumptions!D70,Assumptions!E70)))</f>
        <v>0.10464975811624197</v>
      </c>
      <c r="D545" s="77">
        <f ca="1">MAX(Assumptions!F71,MIN(Assumptions!G71,NORMINV(RAND(),Assumptions!D71,Assumptions!E71)))</f>
        <v>0.34525695245040944</v>
      </c>
      <c r="E545" s="77">
        <f ca="1">MAX(Assumptions!F72,MIN(Assumptions!G72,NORMINV(RAND(),Assumptions!D72,Assumptions!E72)))</f>
        <v>0.10268924146135604</v>
      </c>
      <c r="F545" s="77">
        <f ca="1">MAX(Assumptions!F73,MIN(Assumptions!G73,NORMINV(RAND(),Assumptions!D73,Assumptions!E73)))</f>
        <v>3.3858293760432749E-2</v>
      </c>
      <c r="G545" s="101">
        <f ca="1">MAX(Assumptions!F74,MIN(Assumptions!G74,NORMINV(RAND(),Assumptions!D74,Assumptions!E74)))</f>
        <v>15.273894347882642</v>
      </c>
      <c r="H545" s="77">
        <f ca="1">MAX(Assumptions!F75,MIN(Assumptions!G75,NORMINV(RAND(),Assumptions!D75,Assumptions!E75)))</f>
        <v>0.55619061313099383</v>
      </c>
      <c r="I545" s="97">
        <f ca="1">'Historical Financials'!F7*(1+C545)</f>
        <v>1146.1845890214126</v>
      </c>
      <c r="J545" s="97">
        <f t="shared" ca="1" si="145"/>
        <v>1266.1325290190678</v>
      </c>
      <c r="K545" s="97">
        <f t="shared" ca="1" si="146"/>
        <v>1398.6329919240191</v>
      </c>
      <c r="L545" s="97">
        <f t="shared" ca="1" si="147"/>
        <v>1544.9995962222636</v>
      </c>
      <c r="M545" s="97">
        <f t="shared" ca="1" si="148"/>
        <v>1706.6834302566151</v>
      </c>
      <c r="N545" s="54">
        <f>Assumptions!E59</f>
        <v>0.25</v>
      </c>
      <c r="O545" s="77">
        <f t="shared" ca="1" si="149"/>
        <v>0.27381423811260236</v>
      </c>
      <c r="P545" s="77">
        <f t="shared" ca="1" si="150"/>
        <v>0.29762847622520472</v>
      </c>
      <c r="Q545" s="77">
        <f t="shared" ca="1" si="151"/>
        <v>0.32144271433780708</v>
      </c>
      <c r="R545" s="77">
        <f t="shared" ca="1" si="152"/>
        <v>0.34525695245040944</v>
      </c>
      <c r="S545" s="97">
        <f t="shared" ca="1" si="153"/>
        <v>159.37427733227892</v>
      </c>
      <c r="T545" s="97">
        <f t="shared" ca="1" si="154"/>
        <v>192.82300599832089</v>
      </c>
      <c r="U545" s="97">
        <f t="shared" ca="1" si="155"/>
        <v>231.5271385397196</v>
      </c>
      <c r="V545" s="97">
        <f t="shared" ca="1" si="156"/>
        <v>276.22031228912056</v>
      </c>
      <c r="W545" s="97">
        <f t="shared" ca="1" si="157"/>
        <v>327.7321595847153</v>
      </c>
      <c r="X545" s="97">
        <f t="shared" ca="1" si="158"/>
        <v>863.6490590020461</v>
      </c>
      <c r="Y545" s="97">
        <f t="shared" ca="1" si="159"/>
        <v>4922.6201677611161</v>
      </c>
      <c r="Z545" s="97">
        <f t="shared" ca="1" si="160"/>
        <v>9000.0554876703809</v>
      </c>
      <c r="AA545" s="97">
        <f ca="1">Assumptions!D40*Y545+(1-Assumptions!D40)*Z545</f>
        <v>6757.4660617202853</v>
      </c>
      <c r="AB545" s="97">
        <f t="shared" ca="1" si="161"/>
        <v>4144.9394100355375</v>
      </c>
      <c r="AC545" s="97">
        <f t="shared" ca="1" si="162"/>
        <v>5008.5884690375833</v>
      </c>
      <c r="AD545" s="97">
        <f ca="1">AC545+Assumptions!D47-Assumptions!D48-Assumptions!D49</f>
        <v>6149.0884690375833</v>
      </c>
      <c r="AE545" s="73">
        <f ca="1">AD545/Assumptions!D46</f>
        <v>132.23846169973297</v>
      </c>
      <c r="AF545" s="77">
        <f ca="1">AE545/Assumptions!D45-1</f>
        <v>0.31188950098941448</v>
      </c>
    </row>
    <row r="546" spans="2:32" x14ac:dyDescent="0.2">
      <c r="B546" s="130">
        <v>535</v>
      </c>
      <c r="C546" s="77">
        <f ca="1">MAX(Assumptions!F70,MIN(Assumptions!G70,NORMINV(RAND(),Assumptions!D70,Assumptions!E70)))</f>
        <v>0.15052625059555724</v>
      </c>
      <c r="D546" s="77">
        <f ca="1">MAX(Assumptions!F71,MIN(Assumptions!G71,NORMINV(RAND(),Assumptions!D71,Assumptions!E71)))</f>
        <v>0.26374052625521577</v>
      </c>
      <c r="E546" s="77">
        <f ca="1">MAX(Assumptions!F72,MIN(Assumptions!G72,NORMINV(RAND(),Assumptions!D72,Assumptions!E72)))</f>
        <v>8.853845444332932E-2</v>
      </c>
      <c r="F546" s="77">
        <f ca="1">MAX(Assumptions!F73,MIN(Assumptions!G73,NORMINV(RAND(),Assumptions!D73,Assumptions!E73)))</f>
        <v>3.8480854087037636E-2</v>
      </c>
      <c r="G546" s="101">
        <f ca="1">MAX(Assumptions!F74,MIN(Assumptions!G74,NORMINV(RAND(),Assumptions!D74,Assumptions!E74)))</f>
        <v>11.662846808022664</v>
      </c>
      <c r="H546" s="77">
        <f ca="1">MAX(Assumptions!F75,MIN(Assumptions!G75,NORMINV(RAND(),Assumptions!D75,Assumptions!E75)))</f>
        <v>0.56459945677281564</v>
      </c>
      <c r="I546" s="97">
        <f ca="1">'Historical Financials'!F7*(1+C546)</f>
        <v>1193.7860376179501</v>
      </c>
      <c r="J546" s="97">
        <f t="shared" ca="1" si="145"/>
        <v>1373.4821738739072</v>
      </c>
      <c r="K546" s="97">
        <f t="shared" ca="1" si="146"/>
        <v>1580.2272957669818</v>
      </c>
      <c r="L546" s="97">
        <f t="shared" ca="1" si="147"/>
        <v>1818.0929856875425</v>
      </c>
      <c r="M546" s="97">
        <f t="shared" ca="1" si="148"/>
        <v>2091.7637060571706</v>
      </c>
      <c r="N546" s="54">
        <f>Assumptions!E59</f>
        <v>0.25</v>
      </c>
      <c r="O546" s="77">
        <f t="shared" ca="1" si="149"/>
        <v>0.25343513156380393</v>
      </c>
      <c r="P546" s="77">
        <f t="shared" ca="1" si="150"/>
        <v>0.25687026312760786</v>
      </c>
      <c r="Q546" s="77">
        <f t="shared" ca="1" si="151"/>
        <v>0.26030539469141184</v>
      </c>
      <c r="R546" s="77">
        <f t="shared" ca="1" si="152"/>
        <v>0.26374052625521577</v>
      </c>
      <c r="S546" s="97">
        <f t="shared" ca="1" si="153"/>
        <v>168.50273708551669</v>
      </c>
      <c r="T546" s="97">
        <f t="shared" ca="1" si="154"/>
        <v>196.53065447611044</v>
      </c>
      <c r="U546" s="97">
        <f t="shared" ca="1" si="155"/>
        <v>229.17848585107734</v>
      </c>
      <c r="V546" s="97">
        <f t="shared" ca="1" si="156"/>
        <v>267.20200705490396</v>
      </c>
      <c r="W546" s="97">
        <f t="shared" ca="1" si="157"/>
        <v>311.47984342656758</v>
      </c>
      <c r="X546" s="97">
        <f t="shared" ca="1" si="158"/>
        <v>892.45381925222318</v>
      </c>
      <c r="Y546" s="97">
        <f t="shared" ca="1" si="159"/>
        <v>6461.8729529623279</v>
      </c>
      <c r="Z546" s="97">
        <f t="shared" ca="1" si="160"/>
        <v>6434.1926902219648</v>
      </c>
      <c r="AA546" s="97">
        <f ca="1">Assumptions!D40*Y546+(1-Assumptions!D40)*Z546</f>
        <v>6449.4168347291643</v>
      </c>
      <c r="AB546" s="97">
        <f t="shared" ca="1" si="161"/>
        <v>4219.8942502292994</v>
      </c>
      <c r="AC546" s="97">
        <f t="shared" ca="1" si="162"/>
        <v>5112.3480694815225</v>
      </c>
      <c r="AD546" s="97">
        <f ca="1">AC546+Assumptions!D47-Assumptions!D48-Assumptions!D49</f>
        <v>6252.8480694815225</v>
      </c>
      <c r="AE546" s="73">
        <f ca="1">AD546/Assumptions!D46</f>
        <v>134.46985095659187</v>
      </c>
      <c r="AF546" s="77">
        <f ca="1">AE546/Assumptions!D45-1</f>
        <v>0.33402629917253845</v>
      </c>
    </row>
    <row r="547" spans="2:32" x14ac:dyDescent="0.2">
      <c r="B547" s="130">
        <v>536</v>
      </c>
      <c r="C547" s="77">
        <f ca="1">MAX(Assumptions!F70,MIN(Assumptions!G70,NORMINV(RAND(),Assumptions!D70,Assumptions!E70)))</f>
        <v>0.15377701471550823</v>
      </c>
      <c r="D547" s="77">
        <f ca="1">MAX(Assumptions!F71,MIN(Assumptions!G71,NORMINV(RAND(),Assumptions!D71,Assumptions!E71)))</f>
        <v>0.24239277472715826</v>
      </c>
      <c r="E547" s="77">
        <f ca="1">MAX(Assumptions!F72,MIN(Assumptions!G72,NORMINV(RAND(),Assumptions!D72,Assumptions!E72)))</f>
        <v>7.1945888672375169E-2</v>
      </c>
      <c r="F547" s="77">
        <f ca="1">MAX(Assumptions!F73,MIN(Assumptions!G73,NORMINV(RAND(),Assumptions!D73,Assumptions!E73)))</f>
        <v>3.6085268931567376E-2</v>
      </c>
      <c r="G547" s="101">
        <f ca="1">MAX(Assumptions!F74,MIN(Assumptions!G74,NORMINV(RAND(),Assumptions!D74,Assumptions!E74)))</f>
        <v>13.484024594059564</v>
      </c>
      <c r="H547" s="77">
        <f ca="1">MAX(Assumptions!F75,MIN(Assumptions!G75,NORMINV(RAND(),Assumptions!D75,Assumptions!E75)))</f>
        <v>0.58094243150047786</v>
      </c>
      <c r="I547" s="97">
        <f ca="1">'Historical Financials'!F7*(1+C547)</f>
        <v>1197.1590304688111</v>
      </c>
      <c r="J547" s="97">
        <f t="shared" ca="1" si="145"/>
        <v>1381.254572314017</v>
      </c>
      <c r="K547" s="97">
        <f t="shared" ca="1" si="146"/>
        <v>1593.6597770066126</v>
      </c>
      <c r="L547" s="97">
        <f t="shared" ca="1" si="147"/>
        <v>1838.7280199868719</v>
      </c>
      <c r="M547" s="97">
        <f t="shared" ca="1" si="148"/>
        <v>2121.4821257742105</v>
      </c>
      <c r="N547" s="54">
        <f>Assumptions!E59</f>
        <v>0.25</v>
      </c>
      <c r="O547" s="77">
        <f t="shared" ca="1" si="149"/>
        <v>0.24809819368178956</v>
      </c>
      <c r="P547" s="77">
        <f t="shared" ca="1" si="150"/>
        <v>0.24619638736357913</v>
      </c>
      <c r="Q547" s="77">
        <f t="shared" ca="1" si="151"/>
        <v>0.24429458104536869</v>
      </c>
      <c r="R547" s="77">
        <f t="shared" ca="1" si="152"/>
        <v>0.24239277472715826</v>
      </c>
      <c r="S547" s="97">
        <f t="shared" ca="1" si="153"/>
        <v>173.87011951332644</v>
      </c>
      <c r="T547" s="97">
        <f t="shared" ca="1" si="154"/>
        <v>199.0812821569487</v>
      </c>
      <c r="U547" s="97">
        <f t="shared" ca="1" si="155"/>
        <v>227.9346683658774</v>
      </c>
      <c r="V547" s="97">
        <f t="shared" ca="1" si="156"/>
        <v>260.95428097612302</v>
      </c>
      <c r="W547" s="97">
        <f t="shared" ca="1" si="157"/>
        <v>298.73915299814485</v>
      </c>
      <c r="X547" s="97">
        <f t="shared" ca="1" si="158"/>
        <v>929.21597861149701</v>
      </c>
      <c r="Y547" s="97">
        <f t="shared" ca="1" si="159"/>
        <v>8631.1736359160677</v>
      </c>
      <c r="Z547" s="97">
        <f t="shared" ca="1" si="160"/>
        <v>6933.916112533424</v>
      </c>
      <c r="AA547" s="97">
        <f ca="1">Assumptions!D40*Y547+(1-Assumptions!D40)*Z547</f>
        <v>7867.4077503938779</v>
      </c>
      <c r="AB547" s="97">
        <f t="shared" ca="1" si="161"/>
        <v>5558.6245943067624</v>
      </c>
      <c r="AC547" s="97">
        <f t="shared" ca="1" si="162"/>
        <v>6487.8405729182596</v>
      </c>
      <c r="AD547" s="97">
        <f ca="1">AC547+Assumptions!D47-Assumptions!D48-Assumptions!D49</f>
        <v>7628.3405729182596</v>
      </c>
      <c r="AE547" s="73">
        <f ca="1">AD547/Assumptions!D46</f>
        <v>164.05033490146795</v>
      </c>
      <c r="AF547" s="77">
        <f ca="1">AE547/Assumptions!D45-1</f>
        <v>0.62748348116535668</v>
      </c>
    </row>
    <row r="548" spans="2:32" x14ac:dyDescent="0.2">
      <c r="B548" s="130">
        <v>537</v>
      </c>
      <c r="C548" s="77">
        <f ca="1">MAX(Assumptions!F70,MIN(Assumptions!G70,NORMINV(RAND(),Assumptions!D70,Assumptions!E70)))</f>
        <v>0.11426977983009609</v>
      </c>
      <c r="D548" s="77">
        <f ca="1">MAX(Assumptions!F71,MIN(Assumptions!G71,NORMINV(RAND(),Assumptions!D71,Assumptions!E71)))</f>
        <v>0.29830559422278013</v>
      </c>
      <c r="E548" s="77">
        <f ca="1">MAX(Assumptions!F72,MIN(Assumptions!G72,NORMINV(RAND(),Assumptions!D72,Assumptions!E72)))</f>
        <v>7.5384956281451851E-2</v>
      </c>
      <c r="F548" s="77">
        <f ca="1">MAX(Assumptions!F73,MIN(Assumptions!G73,NORMINV(RAND(),Assumptions!D73,Assumptions!E73)))</f>
        <v>3.4238159029142116E-2</v>
      </c>
      <c r="G548" s="101">
        <f ca="1">MAX(Assumptions!F74,MIN(Assumptions!G74,NORMINV(RAND(),Assumptions!D74,Assumptions!E74)))</f>
        <v>14.784622714942637</v>
      </c>
      <c r="H548" s="77">
        <f ca="1">MAX(Assumptions!F75,MIN(Assumptions!G75,NORMINV(RAND(),Assumptions!D75,Assumptions!E75)))</f>
        <v>0.4582420554750446</v>
      </c>
      <c r="I548" s="97">
        <f ca="1">'Historical Financials'!F7*(1+C548)</f>
        <v>1156.1663235517076</v>
      </c>
      <c r="J548" s="97">
        <f t="shared" ca="1" si="145"/>
        <v>1288.2811947909327</v>
      </c>
      <c r="K548" s="97">
        <f t="shared" ca="1" si="146"/>
        <v>1435.4928032789455</v>
      </c>
      <c r="L548" s="97">
        <f t="shared" ca="1" si="147"/>
        <v>1599.5262498573179</v>
      </c>
      <c r="M548" s="97">
        <f t="shared" ca="1" si="148"/>
        <v>1782.3037622609727</v>
      </c>
      <c r="N548" s="54">
        <f>Assumptions!E59</f>
        <v>0.25</v>
      </c>
      <c r="O548" s="77">
        <f t="shared" ca="1" si="149"/>
        <v>0.26207639855569503</v>
      </c>
      <c r="P548" s="77">
        <f t="shared" ca="1" si="150"/>
        <v>0.27415279711139007</v>
      </c>
      <c r="Q548" s="77">
        <f t="shared" ca="1" si="151"/>
        <v>0.2862291956670851</v>
      </c>
      <c r="R548" s="77">
        <f t="shared" ca="1" si="152"/>
        <v>0.29830559422278013</v>
      </c>
      <c r="S548" s="97">
        <f t="shared" ca="1" si="153"/>
        <v>132.45100814384</v>
      </c>
      <c r="T548" s="97">
        <f t="shared" ca="1" si="154"/>
        <v>154.7153926320199</v>
      </c>
      <c r="U548" s="97">
        <f t="shared" ca="1" si="155"/>
        <v>180.33857977027091</v>
      </c>
      <c r="V548" s="97">
        <f t="shared" ca="1" si="156"/>
        <v>209.79746979812452</v>
      </c>
      <c r="W548" s="97">
        <f t="shared" ca="1" si="157"/>
        <v>243.63409568287548</v>
      </c>
      <c r="X548" s="97">
        <f t="shared" ca="1" si="158"/>
        <v>728.23371843887492</v>
      </c>
      <c r="Y548" s="97">
        <f t="shared" ca="1" si="159"/>
        <v>6123.8223974198281</v>
      </c>
      <c r="Z548" s="97">
        <f t="shared" ca="1" si="160"/>
        <v>7860.5578473879559</v>
      </c>
      <c r="AA548" s="97">
        <f ca="1">Assumptions!D40*Y548+(1-Assumptions!D40)*Z548</f>
        <v>6905.3533499054856</v>
      </c>
      <c r="AB548" s="97">
        <f t="shared" ca="1" si="161"/>
        <v>4801.3804815191224</v>
      </c>
      <c r="AC548" s="97">
        <f t="shared" ca="1" si="162"/>
        <v>5529.6141999579977</v>
      </c>
      <c r="AD548" s="97">
        <f ca="1">AC548+Assumptions!D47-Assumptions!D48-Assumptions!D49</f>
        <v>6670.1141999579977</v>
      </c>
      <c r="AE548" s="73">
        <f ca="1">AD548/Assumptions!D46</f>
        <v>143.44331612812897</v>
      </c>
      <c r="AF548" s="77">
        <f ca="1">AE548/Assumptions!D45-1</f>
        <v>0.4230487711123907</v>
      </c>
    </row>
    <row r="549" spans="2:32" x14ac:dyDescent="0.2">
      <c r="B549" s="130">
        <v>538</v>
      </c>
      <c r="C549" s="77">
        <f ca="1">MAX(Assumptions!F70,MIN(Assumptions!G70,NORMINV(RAND(),Assumptions!D70,Assumptions!E70)))</f>
        <v>0.13871585439213896</v>
      </c>
      <c r="D549" s="77">
        <f ca="1">MAX(Assumptions!F71,MIN(Assumptions!G71,NORMINV(RAND(),Assumptions!D71,Assumptions!E71)))</f>
        <v>0.34101322193025985</v>
      </c>
      <c r="E549" s="77">
        <f ca="1">MAX(Assumptions!F72,MIN(Assumptions!G72,NORMINV(RAND(),Assumptions!D72,Assumptions!E72)))</f>
        <v>0.11709104747901999</v>
      </c>
      <c r="F549" s="77">
        <f ca="1">MAX(Assumptions!F73,MIN(Assumptions!G73,NORMINV(RAND(),Assumptions!D73,Assumptions!E73)))</f>
        <v>3.0064568347261102E-2</v>
      </c>
      <c r="G549" s="101">
        <f ca="1">MAX(Assumptions!F74,MIN(Assumptions!G74,NORMINV(RAND(),Assumptions!D74,Assumptions!E74)))</f>
        <v>17.010491475958293</v>
      </c>
      <c r="H549" s="77">
        <f ca="1">MAX(Assumptions!F75,MIN(Assumptions!G75,NORMINV(RAND(),Assumptions!D75,Assumptions!E75)))</f>
        <v>0.61624665382065968</v>
      </c>
      <c r="I549" s="97">
        <f ca="1">'Historical Financials'!F7*(1+C549)</f>
        <v>1181.5315705172832</v>
      </c>
      <c r="J549" s="97">
        <f t="shared" ca="1" si="145"/>
        <v>1345.4287318128738</v>
      </c>
      <c r="K549" s="97">
        <f t="shared" ca="1" si="146"/>
        <v>1532.0610278700285</v>
      </c>
      <c r="L549" s="97">
        <f t="shared" ca="1" si="147"/>
        <v>1744.5821823319181</v>
      </c>
      <c r="M549" s="97">
        <f t="shared" ca="1" si="148"/>
        <v>1986.5833903113926</v>
      </c>
      <c r="N549" s="54">
        <f>Assumptions!E59</f>
        <v>0.25</v>
      </c>
      <c r="O549" s="77">
        <f t="shared" ca="1" si="149"/>
        <v>0.27275330548256493</v>
      </c>
      <c r="P549" s="77">
        <f t="shared" ca="1" si="150"/>
        <v>0.29550661096512992</v>
      </c>
      <c r="Q549" s="77">
        <f t="shared" ca="1" si="151"/>
        <v>0.31825991644769491</v>
      </c>
      <c r="R549" s="77">
        <f t="shared" ca="1" si="152"/>
        <v>0.34101322193025985</v>
      </c>
      <c r="S549" s="97">
        <f t="shared" ca="1" si="153"/>
        <v>182.02871917868615</v>
      </c>
      <c r="T549" s="97">
        <f t="shared" ca="1" si="154"/>
        <v>226.14411706378959</v>
      </c>
      <c r="U549" s="97">
        <f t="shared" ca="1" si="155"/>
        <v>278.99591248761175</v>
      </c>
      <c r="V549" s="97">
        <f t="shared" ca="1" si="156"/>
        <v>342.15898676821939</v>
      </c>
      <c r="W549" s="97">
        <f t="shared" ca="1" si="157"/>
        <v>417.47703670637054</v>
      </c>
      <c r="X549" s="97">
        <f t="shared" ca="1" si="158"/>
        <v>1004.0190733324865</v>
      </c>
      <c r="Y549" s="97">
        <f t="shared" ca="1" si="159"/>
        <v>4941.3501258481847</v>
      </c>
      <c r="Z549" s="97">
        <f t="shared" ca="1" si="160"/>
        <v>11523.777906579468</v>
      </c>
      <c r="AA549" s="97">
        <f ca="1">Assumptions!D40*Y549+(1-Assumptions!D40)*Z549</f>
        <v>7903.4426271772618</v>
      </c>
      <c r="AB549" s="97">
        <f t="shared" ca="1" si="161"/>
        <v>4543.3212737728263</v>
      </c>
      <c r="AC549" s="97">
        <f t="shared" ca="1" si="162"/>
        <v>5547.3403471053125</v>
      </c>
      <c r="AD549" s="97">
        <f ca="1">AC549+Assumptions!D47-Assumptions!D48-Assumptions!D49</f>
        <v>6687.8403471053125</v>
      </c>
      <c r="AE549" s="73">
        <f ca="1">AD549/Assumptions!D46</f>
        <v>143.82452359366263</v>
      </c>
      <c r="AF549" s="77">
        <f ca="1">AE549/Assumptions!D45-1</f>
        <v>0.42683059120697053</v>
      </c>
    </row>
    <row r="550" spans="2:32" x14ac:dyDescent="0.2">
      <c r="B550" s="130">
        <v>539</v>
      </c>
      <c r="C550" s="77">
        <f ca="1">MAX(Assumptions!F70,MIN(Assumptions!G70,NORMINV(RAND(),Assumptions!D70,Assumptions!E70)))</f>
        <v>0.11490403294684907</v>
      </c>
      <c r="D550" s="77">
        <f ca="1">MAX(Assumptions!F71,MIN(Assumptions!G71,NORMINV(RAND(),Assumptions!D71,Assumptions!E71)))</f>
        <v>0.2588855676608241</v>
      </c>
      <c r="E550" s="77">
        <f ca="1">MAX(Assumptions!F72,MIN(Assumptions!G72,NORMINV(RAND(),Assumptions!D72,Assumptions!E72)))</f>
        <v>8.1273858043115238E-2</v>
      </c>
      <c r="F550" s="77">
        <f ca="1">MAX(Assumptions!F73,MIN(Assumptions!G73,NORMINV(RAND(),Assumptions!D73,Assumptions!E73)))</f>
        <v>3.5560274749153048E-2</v>
      </c>
      <c r="G550" s="101">
        <f ca="1">MAX(Assumptions!F74,MIN(Assumptions!G74,NORMINV(RAND(),Assumptions!D74,Assumptions!E74)))</f>
        <v>16.9989917541156</v>
      </c>
      <c r="H550" s="77">
        <f ca="1">MAX(Assumptions!F75,MIN(Assumptions!G75,NORMINV(RAND(),Assumptions!D75,Assumptions!E75)))</f>
        <v>0.52866837842875658</v>
      </c>
      <c r="I550" s="97">
        <f ca="1">'Historical Financials'!F7*(1+C550)</f>
        <v>1156.8244245856506</v>
      </c>
      <c r="J550" s="97">
        <f t="shared" ca="1" si="145"/>
        <v>1289.74821638196</v>
      </c>
      <c r="K550" s="97">
        <f t="shared" ca="1" si="146"/>
        <v>1437.9454879302527</v>
      </c>
      <c r="L550" s="97">
        <f t="shared" ca="1" si="147"/>
        <v>1603.1712236511635</v>
      </c>
      <c r="M550" s="97">
        <f t="shared" ca="1" si="148"/>
        <v>1787.3820627530172</v>
      </c>
      <c r="N550" s="54">
        <f>Assumptions!E59</f>
        <v>0.25</v>
      </c>
      <c r="O550" s="77">
        <f t="shared" ca="1" si="149"/>
        <v>0.25222139191520604</v>
      </c>
      <c r="P550" s="77">
        <f t="shared" ca="1" si="150"/>
        <v>0.25444278383041208</v>
      </c>
      <c r="Q550" s="77">
        <f t="shared" ca="1" si="151"/>
        <v>0.25666417574561806</v>
      </c>
      <c r="R550" s="77">
        <f t="shared" ca="1" si="152"/>
        <v>0.2588855676608241</v>
      </c>
      <c r="S550" s="97">
        <f t="shared" ca="1" si="153"/>
        <v>152.89412316811882</v>
      </c>
      <c r="T550" s="97">
        <f t="shared" ca="1" si="154"/>
        <v>171.97692860799788</v>
      </c>
      <c r="U550" s="97">
        <f t="shared" ca="1" si="155"/>
        <v>193.42646521447992</v>
      </c>
      <c r="V550" s="97">
        <f t="shared" ca="1" si="156"/>
        <v>217.53467782550231</v>
      </c>
      <c r="W550" s="97">
        <f t="shared" ca="1" si="157"/>
        <v>244.62935475557111</v>
      </c>
      <c r="X550" s="97">
        <f t="shared" ca="1" si="158"/>
        <v>766.15779538112588</v>
      </c>
      <c r="Y550" s="97">
        <f t="shared" ca="1" si="159"/>
        <v>5541.6448147009869</v>
      </c>
      <c r="Z550" s="97">
        <f t="shared" ca="1" si="160"/>
        <v>7865.8995960072662</v>
      </c>
      <c r="AA550" s="97">
        <f ca="1">Assumptions!D40*Y550+(1-Assumptions!D40)*Z550</f>
        <v>6587.5594662888125</v>
      </c>
      <c r="AB550" s="97">
        <f t="shared" ca="1" si="161"/>
        <v>4457.034879234162</v>
      </c>
      <c r="AC550" s="97">
        <f t="shared" ca="1" si="162"/>
        <v>5223.1926746152876</v>
      </c>
      <c r="AD550" s="97">
        <f ca="1">AC550+Assumptions!D47-Assumptions!D48-Assumptions!D49</f>
        <v>6363.6926746152876</v>
      </c>
      <c r="AE550" s="73">
        <f ca="1">AD550/Assumptions!D46</f>
        <v>136.85360590570511</v>
      </c>
      <c r="AF550" s="77">
        <f ca="1">AE550/Assumptions!D45-1</f>
        <v>0.3576746617629476</v>
      </c>
    </row>
    <row r="551" spans="2:32" x14ac:dyDescent="0.2">
      <c r="B551" s="130">
        <v>540</v>
      </c>
      <c r="C551" s="77">
        <f ca="1">MAX(Assumptions!F70,MIN(Assumptions!G70,NORMINV(RAND(),Assumptions!D70,Assumptions!E70)))</f>
        <v>0.1658127843275318</v>
      </c>
      <c r="D551" s="77">
        <f ca="1">MAX(Assumptions!F71,MIN(Assumptions!G71,NORMINV(RAND(),Assumptions!D71,Assumptions!E71)))</f>
        <v>0.35525280585431124</v>
      </c>
      <c r="E551" s="77">
        <f ca="1">MAX(Assumptions!F72,MIN(Assumptions!G72,NORMINV(RAND(),Assumptions!D72,Assumptions!E72)))</f>
        <v>0.10766228012403502</v>
      </c>
      <c r="F551" s="77">
        <f ca="1">MAX(Assumptions!F73,MIN(Assumptions!G73,NORMINV(RAND(),Assumptions!D73,Assumptions!E73)))</f>
        <v>2.0427955308074119E-2</v>
      </c>
      <c r="G551" s="101">
        <f ca="1">MAX(Assumptions!F74,MIN(Assumptions!G74,NORMINV(RAND(),Assumptions!D74,Assumptions!E74)))</f>
        <v>15.307108860333582</v>
      </c>
      <c r="H551" s="77">
        <f ca="1">MAX(Assumptions!F75,MIN(Assumptions!G75,NORMINV(RAND(),Assumptions!D75,Assumptions!E75)))</f>
        <v>0.73249691459529054</v>
      </c>
      <c r="I551" s="97">
        <f ca="1">'Historical Financials'!F7*(1+C551)</f>
        <v>1209.6473450182471</v>
      </c>
      <c r="J551" s="97">
        <f t="shared" ca="1" si="145"/>
        <v>1410.2223393501292</v>
      </c>
      <c r="K551" s="97">
        <f t="shared" ca="1" si="146"/>
        <v>1644.0552319586598</v>
      </c>
      <c r="L551" s="97">
        <f t="shared" ca="1" si="147"/>
        <v>1916.6606075579714</v>
      </c>
      <c r="M551" s="97">
        <f t="shared" ca="1" si="148"/>
        <v>2234.4674395080574</v>
      </c>
      <c r="N551" s="54">
        <f>Assumptions!E59</f>
        <v>0.25</v>
      </c>
      <c r="O551" s="77">
        <f t="shared" ca="1" si="149"/>
        <v>0.2763132014635778</v>
      </c>
      <c r="P551" s="77">
        <f t="shared" ca="1" si="150"/>
        <v>0.30262640292715559</v>
      </c>
      <c r="Q551" s="77">
        <f t="shared" ca="1" si="151"/>
        <v>0.32893960439073344</v>
      </c>
      <c r="R551" s="77">
        <f t="shared" ca="1" si="152"/>
        <v>0.35525280585431124</v>
      </c>
      <c r="S551" s="97">
        <f t="shared" ca="1" si="153"/>
        <v>221.51573699356271</v>
      </c>
      <c r="T551" s="97">
        <f t="shared" ca="1" si="154"/>
        <v>285.42698138893752</v>
      </c>
      <c r="U551" s="97">
        <f t="shared" ca="1" si="155"/>
        <v>364.44250158198895</v>
      </c>
      <c r="V551" s="97">
        <f t="shared" ca="1" si="156"/>
        <v>461.81409357456567</v>
      </c>
      <c r="W551" s="97">
        <f t="shared" ca="1" si="157"/>
        <v>581.45665692887201</v>
      </c>
      <c r="X551" s="97">
        <f t="shared" ca="1" si="158"/>
        <v>1356.3011658809612</v>
      </c>
      <c r="Y551" s="97">
        <f t="shared" ca="1" si="159"/>
        <v>6801.6188442102466</v>
      </c>
      <c r="Z551" s="97">
        <f t="shared" ca="1" si="160"/>
        <v>12150.795679587842</v>
      </c>
      <c r="AA551" s="97">
        <f ca="1">Assumptions!D40*Y551+(1-Assumptions!D40)*Z551</f>
        <v>9208.748420130165</v>
      </c>
      <c r="AB551" s="97">
        <f t="shared" ca="1" si="161"/>
        <v>5522.8567014154978</v>
      </c>
      <c r="AC551" s="97">
        <f t="shared" ca="1" si="162"/>
        <v>6879.1578672964588</v>
      </c>
      <c r="AD551" s="97">
        <f ca="1">AC551+Assumptions!D47-Assumptions!D48-Assumptions!D49</f>
        <v>8019.6578672964588</v>
      </c>
      <c r="AE551" s="73">
        <f ca="1">AD551/Assumptions!D46</f>
        <v>172.46576058702061</v>
      </c>
      <c r="AF551" s="77">
        <f ca="1">AE551/Assumptions!D45-1</f>
        <v>0.71096984709345845</v>
      </c>
    </row>
    <row r="552" spans="2:32" x14ac:dyDescent="0.2">
      <c r="B552" s="130">
        <v>541</v>
      </c>
      <c r="C552" s="77">
        <f ca="1">MAX(Assumptions!F70,MIN(Assumptions!G70,NORMINV(RAND(),Assumptions!D70,Assumptions!E70)))</f>
        <v>0.10866808898061822</v>
      </c>
      <c r="D552" s="77">
        <f ca="1">MAX(Assumptions!F71,MIN(Assumptions!G71,NORMINV(RAND(),Assumptions!D71,Assumptions!E71)))</f>
        <v>0.22518402849098845</v>
      </c>
      <c r="E552" s="77">
        <f ca="1">MAX(Assumptions!F72,MIN(Assumptions!G72,NORMINV(RAND(),Assumptions!D72,Assumptions!E72)))</f>
        <v>8.3990283782384101E-2</v>
      </c>
      <c r="F552" s="77">
        <f ca="1">MAX(Assumptions!F73,MIN(Assumptions!G73,NORMINV(RAND(),Assumptions!D73,Assumptions!E73)))</f>
        <v>3.8159921267579291E-2</v>
      </c>
      <c r="G552" s="101">
        <f ca="1">MAX(Assumptions!F74,MIN(Assumptions!G74,NORMINV(RAND(),Assumptions!D74,Assumptions!E74)))</f>
        <v>14.405256526772146</v>
      </c>
      <c r="H552" s="77">
        <f ca="1">MAX(Assumptions!F75,MIN(Assumptions!G75,NORMINV(RAND(),Assumptions!D75,Assumptions!E75)))</f>
        <v>0.58485962094505406</v>
      </c>
      <c r="I552" s="97">
        <f ca="1">'Historical Financials'!F7*(1+C552)</f>
        <v>1150.3540091262894</v>
      </c>
      <c r="J552" s="97">
        <f t="shared" ca="1" si="145"/>
        <v>1275.360780949236</v>
      </c>
      <c r="K552" s="97">
        <f t="shared" ca="1" si="146"/>
        <v>1413.9517997758182</v>
      </c>
      <c r="L552" s="97">
        <f t="shared" ca="1" si="147"/>
        <v>1567.6032397681622</v>
      </c>
      <c r="M552" s="97">
        <f t="shared" ca="1" si="148"/>
        <v>1737.9516881135942</v>
      </c>
      <c r="N552" s="54">
        <f>Assumptions!E59</f>
        <v>0.25</v>
      </c>
      <c r="O552" s="77">
        <f t="shared" ca="1" si="149"/>
        <v>0.24379600712274713</v>
      </c>
      <c r="P552" s="77">
        <f t="shared" ca="1" si="150"/>
        <v>0.23759201424549423</v>
      </c>
      <c r="Q552" s="77">
        <f t="shared" ca="1" si="151"/>
        <v>0.23138802136824133</v>
      </c>
      <c r="R552" s="77">
        <f t="shared" ca="1" si="152"/>
        <v>0.22518402849098845</v>
      </c>
      <c r="S552" s="97">
        <f t="shared" ca="1" si="153"/>
        <v>168.19890243255622</v>
      </c>
      <c r="T552" s="97">
        <f t="shared" ca="1" si="154"/>
        <v>181.84915387128723</v>
      </c>
      <c r="U552" s="97">
        <f t="shared" ca="1" si="155"/>
        <v>196.47987939757928</v>
      </c>
      <c r="V552" s="97">
        <f t="shared" ca="1" si="156"/>
        <v>212.14297904690406</v>
      </c>
      <c r="W552" s="97">
        <f t="shared" ca="1" si="157"/>
        <v>228.8900544332042</v>
      </c>
      <c r="X552" s="97">
        <f t="shared" ca="1" si="158"/>
        <v>770.76364668025849</v>
      </c>
      <c r="Y552" s="97">
        <f t="shared" ca="1" si="159"/>
        <v>5184.8702006785616</v>
      </c>
      <c r="Z552" s="97">
        <f t="shared" ca="1" si="160"/>
        <v>5637.6262481743652</v>
      </c>
      <c r="AA552" s="97">
        <f ca="1">Assumptions!D40*Y552+(1-Assumptions!D40)*Z552</f>
        <v>5388.6104220516736</v>
      </c>
      <c r="AB552" s="97">
        <f t="shared" ca="1" si="161"/>
        <v>3600.3924255883812</v>
      </c>
      <c r="AC552" s="97">
        <f t="shared" ca="1" si="162"/>
        <v>4371.1560722686399</v>
      </c>
      <c r="AD552" s="97">
        <f ca="1">AC552+Assumptions!D47-Assumptions!D48-Assumptions!D49</f>
        <v>5511.6560722686399</v>
      </c>
      <c r="AE552" s="73">
        <f ca="1">AD552/Assumptions!D46</f>
        <v>118.53023811330408</v>
      </c>
      <c r="AF552" s="77">
        <f ca="1">AE552/Assumptions!D45-1</f>
        <v>0.17589521937801678</v>
      </c>
    </row>
    <row r="553" spans="2:32" x14ac:dyDescent="0.2">
      <c r="B553" s="130">
        <v>542</v>
      </c>
      <c r="C553" s="77">
        <f ca="1">MAX(Assumptions!F70,MIN(Assumptions!G70,NORMINV(RAND(),Assumptions!D70,Assumptions!E70)))</f>
        <v>0.14231435224091571</v>
      </c>
      <c r="D553" s="77">
        <f ca="1">MAX(Assumptions!F71,MIN(Assumptions!G71,NORMINV(RAND(),Assumptions!D71,Assumptions!E71)))</f>
        <v>0.23444186508079462</v>
      </c>
      <c r="E553" s="77">
        <f ca="1">MAX(Assumptions!F72,MIN(Assumptions!G72,NORMINV(RAND(),Assumptions!D72,Assumptions!E72)))</f>
        <v>0.10909699201731024</v>
      </c>
      <c r="F553" s="77">
        <f ca="1">MAX(Assumptions!F73,MIN(Assumptions!G73,NORMINV(RAND(),Assumptions!D73,Assumptions!E73)))</f>
        <v>3.8394919610485384E-2</v>
      </c>
      <c r="G553" s="101">
        <f ca="1">MAX(Assumptions!F74,MIN(Assumptions!G74,NORMINV(RAND(),Assumptions!D74,Assumptions!E74)))</f>
        <v>11.243931697387961</v>
      </c>
      <c r="H553" s="77">
        <f ca="1">MAX(Assumptions!F75,MIN(Assumptions!G75,NORMINV(RAND(),Assumptions!D75,Assumptions!E75)))</f>
        <v>0.64017301445009211</v>
      </c>
      <c r="I553" s="97">
        <f ca="1">'Historical Financials'!F7*(1+C553)</f>
        <v>1185.2653718851741</v>
      </c>
      <c r="J553" s="97">
        <f t="shared" ca="1" si="145"/>
        <v>1353.9456455186009</v>
      </c>
      <c r="K553" s="97">
        <f t="shared" ca="1" si="146"/>
        <v>1546.6315430299892</v>
      </c>
      <c r="L553" s="97">
        <f t="shared" ca="1" si="147"/>
        <v>1766.7394092316702</v>
      </c>
      <c r="M553" s="97">
        <f t="shared" ca="1" si="148"/>
        <v>2018.1717838349737</v>
      </c>
      <c r="N553" s="54">
        <f>Assumptions!E59</f>
        <v>0.25</v>
      </c>
      <c r="O553" s="77">
        <f t="shared" ca="1" si="149"/>
        <v>0.24611046627019867</v>
      </c>
      <c r="P553" s="77">
        <f t="shared" ca="1" si="150"/>
        <v>0.24222093254039731</v>
      </c>
      <c r="Q553" s="77">
        <f t="shared" ca="1" si="151"/>
        <v>0.23833139881059595</v>
      </c>
      <c r="R553" s="77">
        <f t="shared" ca="1" si="152"/>
        <v>0.23444186508079462</v>
      </c>
      <c r="S553" s="97">
        <f t="shared" ca="1" si="153"/>
        <v>189.69372651076034</v>
      </c>
      <c r="T553" s="97">
        <f t="shared" ca="1" si="154"/>
        <v>213.31857614742211</v>
      </c>
      <c r="U553" s="97">
        <f t="shared" ca="1" si="155"/>
        <v>239.82579797931751</v>
      </c>
      <c r="V553" s="97">
        <f t="shared" ca="1" si="156"/>
        <v>269.55731493465549</v>
      </c>
      <c r="W553" s="97">
        <f t="shared" ca="1" si="157"/>
        <v>302.89399325719592</v>
      </c>
      <c r="X553" s="97">
        <f t="shared" ca="1" si="158"/>
        <v>878.86833580745133</v>
      </c>
      <c r="Y553" s="97">
        <f t="shared" ca="1" si="159"/>
        <v>4448.5765844176858</v>
      </c>
      <c r="Z553" s="97">
        <f t="shared" ca="1" si="160"/>
        <v>5319.9983361662153</v>
      </c>
      <c r="AA553" s="97">
        <f ca="1">Assumptions!D40*Y553+(1-Assumptions!D40)*Z553</f>
        <v>4840.7163727045245</v>
      </c>
      <c r="AB553" s="97">
        <f t="shared" ca="1" si="161"/>
        <v>2884.4432575184342</v>
      </c>
      <c r="AC553" s="97">
        <f t="shared" ca="1" si="162"/>
        <v>3763.3115933258855</v>
      </c>
      <c r="AD553" s="97">
        <f ca="1">AC553+Assumptions!D47-Assumptions!D48-Assumptions!D49</f>
        <v>4903.811593325885</v>
      </c>
      <c r="AE553" s="73">
        <f ca="1">AD553/Assumptions!D46</f>
        <v>105.45831383496527</v>
      </c>
      <c r="AF553" s="77">
        <f ca="1">AE553/Assumptions!D45-1</f>
        <v>4.6213430902433128E-2</v>
      </c>
    </row>
    <row r="554" spans="2:32" x14ac:dyDescent="0.2">
      <c r="B554" s="130">
        <v>543</v>
      </c>
      <c r="C554" s="77">
        <f ca="1">MAX(Assumptions!F70,MIN(Assumptions!G70,NORMINV(RAND(),Assumptions!D70,Assumptions!E70)))</f>
        <v>0.20824726194163848</v>
      </c>
      <c r="D554" s="77">
        <f ca="1">MAX(Assumptions!F71,MIN(Assumptions!G71,NORMINV(RAND(),Assumptions!D71,Assumptions!E71)))</f>
        <v>0.3329449231808404</v>
      </c>
      <c r="E554" s="77">
        <f ca="1">MAX(Assumptions!F72,MIN(Assumptions!G72,NORMINV(RAND(),Assumptions!D72,Assumptions!E72)))</f>
        <v>9.1371311588425042E-2</v>
      </c>
      <c r="F554" s="77">
        <f ca="1">MAX(Assumptions!F73,MIN(Assumptions!G73,NORMINV(RAND(),Assumptions!D73,Assumptions!E73)))</f>
        <v>3.3621687432874893E-2</v>
      </c>
      <c r="G554" s="101">
        <f ca="1">MAX(Assumptions!F74,MIN(Assumptions!G74,NORMINV(RAND(),Assumptions!D74,Assumptions!E74)))</f>
        <v>15.719264559720067</v>
      </c>
      <c r="H554" s="77">
        <f ca="1">MAX(Assumptions!F75,MIN(Assumptions!G75,NORMINV(RAND(),Assumptions!D75,Assumptions!E75)))</f>
        <v>0.72952967494624776</v>
      </c>
      <c r="I554" s="97">
        <f ca="1">'Historical Financials'!F7*(1+C554)</f>
        <v>1253.6773589906441</v>
      </c>
      <c r="J554" s="97">
        <f t="shared" ca="1" si="145"/>
        <v>1514.7522363586702</v>
      </c>
      <c r="K554" s="97">
        <f t="shared" ca="1" si="146"/>
        <v>1830.1952421003368</v>
      </c>
      <c r="L554" s="97">
        <f t="shared" ca="1" si="147"/>
        <v>2211.3283900863462</v>
      </c>
      <c r="M554" s="97">
        <f t="shared" ca="1" si="148"/>
        <v>2671.8314725756391</v>
      </c>
      <c r="N554" s="54">
        <f>Assumptions!E59</f>
        <v>0.25</v>
      </c>
      <c r="O554" s="77">
        <f t="shared" ca="1" si="149"/>
        <v>0.27073623079521009</v>
      </c>
      <c r="P554" s="77">
        <f t="shared" ca="1" si="150"/>
        <v>0.29147246159042017</v>
      </c>
      <c r="Q554" s="77">
        <f t="shared" ca="1" si="151"/>
        <v>0.31220869238563032</v>
      </c>
      <c r="R554" s="77">
        <f t="shared" ca="1" si="152"/>
        <v>0.3329449231808404</v>
      </c>
      <c r="S554" s="97">
        <f t="shared" ca="1" si="153"/>
        <v>228.64870904797874</v>
      </c>
      <c r="T554" s="97">
        <f t="shared" ca="1" si="154"/>
        <v>299.17888756387077</v>
      </c>
      <c r="U554" s="97">
        <f t="shared" ca="1" si="155"/>
        <v>389.16870844517729</v>
      </c>
      <c r="V554" s="97">
        <f t="shared" ca="1" si="156"/>
        <v>503.6643294159864</v>
      </c>
      <c r="W554" s="97">
        <f t="shared" ca="1" si="157"/>
        <v>648.96970046444426</v>
      </c>
      <c r="X554" s="97">
        <f t="shared" ca="1" si="158"/>
        <v>1534.2257661166195</v>
      </c>
      <c r="Y554" s="97">
        <f t="shared" ca="1" si="159"/>
        <v>11615.472251041459</v>
      </c>
      <c r="Z554" s="97">
        <f t="shared" ca="1" si="160"/>
        <v>13983.428999779242</v>
      </c>
      <c r="AA554" s="97">
        <f ca="1">Assumptions!D40*Y554+(1-Assumptions!D40)*Z554</f>
        <v>12681.052787973462</v>
      </c>
      <c r="AB554" s="97">
        <f t="shared" ca="1" si="161"/>
        <v>8190.1648452898553</v>
      </c>
      <c r="AC554" s="97">
        <f t="shared" ca="1" si="162"/>
        <v>9724.3906114064739</v>
      </c>
      <c r="AD554" s="97">
        <f ca="1">AC554+Assumptions!D47-Assumptions!D48-Assumptions!D49</f>
        <v>10864.890611406474</v>
      </c>
      <c r="AE554" s="73">
        <f ca="1">AD554/Assumptions!D46</f>
        <v>233.65356153562308</v>
      </c>
      <c r="AF554" s="77">
        <f ca="1">AE554/Assumptions!D45-1</f>
        <v>1.3179916819010229</v>
      </c>
    </row>
    <row r="555" spans="2:32" x14ac:dyDescent="0.2">
      <c r="B555" s="130">
        <v>544</v>
      </c>
      <c r="C555" s="77">
        <f ca="1">MAX(Assumptions!F70,MIN(Assumptions!G70,NORMINV(RAND(),Assumptions!D70,Assumptions!E70)))</f>
        <v>0.1299003681480328</v>
      </c>
      <c r="D555" s="77">
        <f ca="1">MAX(Assumptions!F71,MIN(Assumptions!G71,NORMINV(RAND(),Assumptions!D71,Assumptions!E71)))</f>
        <v>0.30562368478086049</v>
      </c>
      <c r="E555" s="77">
        <f ca="1">MAX(Assumptions!F72,MIN(Assumptions!G72,NORMINV(RAND(),Assumptions!D72,Assumptions!E72)))</f>
        <v>7.4483206774235297E-2</v>
      </c>
      <c r="F555" s="77">
        <f ca="1">MAX(Assumptions!F73,MIN(Assumptions!G73,NORMINV(RAND(),Assumptions!D73,Assumptions!E73)))</f>
        <v>2.3468760558389451E-2</v>
      </c>
      <c r="G555" s="101">
        <f ca="1">MAX(Assumptions!F74,MIN(Assumptions!G74,NORMINV(RAND(),Assumptions!D74,Assumptions!E74)))</f>
        <v>14.930347799780337</v>
      </c>
      <c r="H555" s="77">
        <f ca="1">MAX(Assumptions!F75,MIN(Assumptions!G75,NORMINV(RAND(),Assumptions!D75,Assumptions!E75)))</f>
        <v>0.55044136375445418</v>
      </c>
      <c r="I555" s="97">
        <f ca="1">'Historical Financials'!F7*(1+C555)</f>
        <v>1172.3846219903987</v>
      </c>
      <c r="J555" s="97">
        <f t="shared" ca="1" si="145"/>
        <v>1324.6778159980438</v>
      </c>
      <c r="K555" s="97">
        <f t="shared" ca="1" si="146"/>
        <v>1496.7539519737218</v>
      </c>
      <c r="L555" s="97">
        <f t="shared" ca="1" si="147"/>
        <v>1691.1828413621313</v>
      </c>
      <c r="M555" s="97">
        <f t="shared" ca="1" si="148"/>
        <v>1910.8681150607083</v>
      </c>
      <c r="N555" s="54">
        <f>Assumptions!E59</f>
        <v>0.25</v>
      </c>
      <c r="O555" s="77">
        <f t="shared" ca="1" si="149"/>
        <v>0.26390592119521511</v>
      </c>
      <c r="P555" s="77">
        <f t="shared" ca="1" si="150"/>
        <v>0.27781184239043022</v>
      </c>
      <c r="Q555" s="77">
        <f t="shared" ca="1" si="151"/>
        <v>0.29171776358564538</v>
      </c>
      <c r="R555" s="77">
        <f t="shared" ca="1" si="152"/>
        <v>0.30562368478086049</v>
      </c>
      <c r="S555" s="97">
        <f t="shared" ca="1" si="153"/>
        <v>161.33224754328634</v>
      </c>
      <c r="T555" s="97">
        <f t="shared" ca="1" si="154"/>
        <v>192.42897212066114</v>
      </c>
      <c r="U555" s="97">
        <f t="shared" ca="1" si="155"/>
        <v>228.88231125064405</v>
      </c>
      <c r="V555" s="97">
        <f t="shared" ca="1" si="156"/>
        <v>271.55918792232507</v>
      </c>
      <c r="W555" s="97">
        <f t="shared" ca="1" si="157"/>
        <v>321.46136427581121</v>
      </c>
      <c r="X555" s="97">
        <f t="shared" ca="1" si="158"/>
        <v>929.52202459461284</v>
      </c>
      <c r="Y555" s="97">
        <f t="shared" ca="1" si="159"/>
        <v>6449.2646390931386</v>
      </c>
      <c r="Z555" s="97">
        <f t="shared" ca="1" si="160"/>
        <v>8719.4209753661617</v>
      </c>
      <c r="AA555" s="97">
        <f ca="1">Assumptions!D40*Y555+(1-Assumptions!D40)*Z555</f>
        <v>7470.8349904159986</v>
      </c>
      <c r="AB555" s="97">
        <f t="shared" ca="1" si="161"/>
        <v>5216.4011619584335</v>
      </c>
      <c r="AC555" s="97">
        <f t="shared" ca="1" si="162"/>
        <v>6145.9231865530464</v>
      </c>
      <c r="AD555" s="97">
        <f ca="1">AC555+Assumptions!D47-Assumptions!D48-Assumptions!D49</f>
        <v>7286.4231865530464</v>
      </c>
      <c r="AE555" s="73">
        <f ca="1">AD555/Assumptions!D46</f>
        <v>156.69727282909778</v>
      </c>
      <c r="AF555" s="77">
        <f ca="1">AE555/Assumptions!D45-1</f>
        <v>0.55453643679660503</v>
      </c>
    </row>
    <row r="556" spans="2:32" x14ac:dyDescent="0.2">
      <c r="B556" s="130">
        <v>545</v>
      </c>
      <c r="C556" s="77">
        <f ca="1">MAX(Assumptions!F70,MIN(Assumptions!G70,NORMINV(RAND(),Assumptions!D70,Assumptions!E70)))</f>
        <v>0.19136509181420661</v>
      </c>
      <c r="D556" s="77">
        <f ca="1">MAX(Assumptions!F71,MIN(Assumptions!G71,NORMINV(RAND(),Assumptions!D71,Assumptions!E71)))</f>
        <v>0.2999338841609181</v>
      </c>
      <c r="E556" s="77">
        <f ca="1">MAX(Assumptions!F72,MIN(Assumptions!G72,NORMINV(RAND(),Assumptions!D72,Assumptions!E72)))</f>
        <v>9.2218544188173782E-2</v>
      </c>
      <c r="F556" s="77">
        <f ca="1">MAX(Assumptions!F73,MIN(Assumptions!G73,NORMINV(RAND(),Assumptions!D73,Assumptions!E73)))</f>
        <v>3.7928634066589383E-2</v>
      </c>
      <c r="G556" s="101">
        <f ca="1">MAX(Assumptions!F74,MIN(Assumptions!G74,NORMINV(RAND(),Assumptions!D74,Assumptions!E74)))</f>
        <v>15.625958429733316</v>
      </c>
      <c r="H556" s="77">
        <f ca="1">MAX(Assumptions!F75,MIN(Assumptions!G75,NORMINV(RAND(),Assumptions!D75,Assumptions!E75)))</f>
        <v>0.58811081786033914</v>
      </c>
      <c r="I556" s="97">
        <f ca="1">'Historical Financials'!F7*(1+C556)</f>
        <v>1236.1604192664208</v>
      </c>
      <c r="J556" s="97">
        <f t="shared" ca="1" si="145"/>
        <v>1472.7183713964278</v>
      </c>
      <c r="K556" s="97">
        <f t="shared" ca="1" si="146"/>
        <v>1754.5452577551741</v>
      </c>
      <c r="L556" s="97">
        <f t="shared" ca="1" si="147"/>
        <v>2090.303972097674</v>
      </c>
      <c r="M556" s="97">
        <f t="shared" ca="1" si="148"/>
        <v>2490.3151836377465</v>
      </c>
      <c r="N556" s="54">
        <f>Assumptions!E59</f>
        <v>0.25</v>
      </c>
      <c r="O556" s="77">
        <f t="shared" ca="1" si="149"/>
        <v>0.26248347104022951</v>
      </c>
      <c r="P556" s="77">
        <f t="shared" ca="1" si="150"/>
        <v>0.27496694208045902</v>
      </c>
      <c r="Q556" s="77">
        <f t="shared" ca="1" si="151"/>
        <v>0.28745041312068859</v>
      </c>
      <c r="R556" s="77">
        <f t="shared" ca="1" si="152"/>
        <v>0.2999338841609181</v>
      </c>
      <c r="S556" s="97">
        <f t="shared" ca="1" si="153"/>
        <v>181.74982879533863</v>
      </c>
      <c r="T556" s="97">
        <f t="shared" ca="1" si="154"/>
        <v>227.34260545429379</v>
      </c>
      <c r="U556" s="97">
        <f t="shared" ca="1" si="155"/>
        <v>283.72932641282756</v>
      </c>
      <c r="V556" s="97">
        <f t="shared" ca="1" si="156"/>
        <v>353.37152519241727</v>
      </c>
      <c r="W556" s="97">
        <f t="shared" ca="1" si="157"/>
        <v>439.27755779225265</v>
      </c>
      <c r="X556" s="97">
        <f t="shared" ca="1" si="158"/>
        <v>1105.6581350614288</v>
      </c>
      <c r="Y556" s="97">
        <f t="shared" ca="1" si="159"/>
        <v>8398.2226994726516</v>
      </c>
      <c r="Z556" s="97">
        <f t="shared" ca="1" si="160"/>
        <v>11671.495658164487</v>
      </c>
      <c r="AA556" s="97">
        <f ca="1">Assumptions!D40*Y556+(1-Assumptions!D40)*Z556</f>
        <v>9871.1955308839788</v>
      </c>
      <c r="AB556" s="97">
        <f t="shared" ca="1" si="161"/>
        <v>6350.7062498066171</v>
      </c>
      <c r="AC556" s="97">
        <f t="shared" ca="1" si="162"/>
        <v>7456.3643848680458</v>
      </c>
      <c r="AD556" s="97">
        <f ca="1">AC556+Assumptions!D47-Assumptions!D48-Assumptions!D49</f>
        <v>8596.8643848680458</v>
      </c>
      <c r="AE556" s="73">
        <f ca="1">AD556/Assumptions!D46</f>
        <v>184.87880397565689</v>
      </c>
      <c r="AF556" s="77">
        <f ca="1">AE556/Assumptions!D45-1</f>
        <v>0.83411511880611999</v>
      </c>
    </row>
    <row r="557" spans="2:32" x14ac:dyDescent="0.2">
      <c r="B557" s="130">
        <v>546</v>
      </c>
      <c r="C557" s="77">
        <f ca="1">MAX(Assumptions!F70,MIN(Assumptions!G70,NORMINV(RAND(),Assumptions!D70,Assumptions!E70)))</f>
        <v>0.17128044326671837</v>
      </c>
      <c r="D557" s="77">
        <f ca="1">MAX(Assumptions!F71,MIN(Assumptions!G71,NORMINV(RAND(),Assumptions!D71,Assumptions!E71)))</f>
        <v>0.33176882362850646</v>
      </c>
      <c r="E557" s="77">
        <f ca="1">MAX(Assumptions!F72,MIN(Assumptions!G72,NORMINV(RAND(),Assumptions!D72,Assumptions!E72)))</f>
        <v>8.2614787020401204E-2</v>
      </c>
      <c r="F557" s="77">
        <f ca="1">MAX(Assumptions!F73,MIN(Assumptions!G73,NORMINV(RAND(),Assumptions!D73,Assumptions!E73)))</f>
        <v>3.8765832897988434E-2</v>
      </c>
      <c r="G557" s="101">
        <f ca="1">MAX(Assumptions!F74,MIN(Assumptions!G74,NORMINV(RAND(),Assumptions!D74,Assumptions!E74)))</f>
        <v>13.941533204231231</v>
      </c>
      <c r="H557" s="77">
        <f ca="1">MAX(Assumptions!F75,MIN(Assumptions!G75,NORMINV(RAND(),Assumptions!D75,Assumptions!E75)))</f>
        <v>0.55663966096813866</v>
      </c>
      <c r="I557" s="97">
        <f ca="1">'Historical Financials'!F7*(1+C557)</f>
        <v>1215.3205879335469</v>
      </c>
      <c r="J557" s="97">
        <f t="shared" ca="1" si="145"/>
        <v>1423.4812369459735</v>
      </c>
      <c r="K557" s="97">
        <f t="shared" ca="1" si="146"/>
        <v>1667.2957341919364</v>
      </c>
      <c r="L557" s="97">
        <f t="shared" ca="1" si="147"/>
        <v>1952.8708866010397</v>
      </c>
      <c r="M557" s="97">
        <f t="shared" ca="1" si="148"/>
        <v>2287.3594777007352</v>
      </c>
      <c r="N557" s="54">
        <f>Assumptions!E59</f>
        <v>0.25</v>
      </c>
      <c r="O557" s="77">
        <f t="shared" ca="1" si="149"/>
        <v>0.27044220590712664</v>
      </c>
      <c r="P557" s="77">
        <f t="shared" ca="1" si="150"/>
        <v>0.29088441181425323</v>
      </c>
      <c r="Q557" s="77">
        <f t="shared" ca="1" si="151"/>
        <v>0.31132661772137982</v>
      </c>
      <c r="R557" s="77">
        <f t="shared" ca="1" si="152"/>
        <v>0.33176882362850646</v>
      </c>
      <c r="S557" s="97">
        <f t="shared" ca="1" si="153"/>
        <v>169.12391000873211</v>
      </c>
      <c r="T557" s="97">
        <f t="shared" ca="1" si="154"/>
        <v>214.28923952042283</v>
      </c>
      <c r="U557" s="97">
        <f t="shared" ca="1" si="155"/>
        <v>269.96485785198178</v>
      </c>
      <c r="V557" s="97">
        <f t="shared" ca="1" si="156"/>
        <v>338.42616402793982</v>
      </c>
      <c r="W557" s="97">
        <f t="shared" ca="1" si="157"/>
        <v>422.41967953930106</v>
      </c>
      <c r="X557" s="97">
        <f t="shared" ca="1" si="158"/>
        <v>1082.203298022378</v>
      </c>
      <c r="Y557" s="97">
        <f t="shared" ca="1" si="159"/>
        <v>10006.969129164692</v>
      </c>
      <c r="Z557" s="97">
        <f t="shared" ca="1" si="160"/>
        <v>10579.874919755261</v>
      </c>
      <c r="AA557" s="97">
        <f ca="1">Assumptions!D40*Y557+(1-Assumptions!D40)*Z557</f>
        <v>10264.776734930449</v>
      </c>
      <c r="AB557" s="97">
        <f t="shared" ca="1" si="161"/>
        <v>6902.0759567653176</v>
      </c>
      <c r="AC557" s="97">
        <f t="shared" ca="1" si="162"/>
        <v>7984.2792547876961</v>
      </c>
      <c r="AD557" s="97">
        <f ca="1">AC557+Assumptions!D47-Assumptions!D48-Assumptions!D49</f>
        <v>9124.7792547876961</v>
      </c>
      <c r="AE557" s="73">
        <f ca="1">AD557/Assumptions!D46</f>
        <v>196.23181193091818</v>
      </c>
      <c r="AF557" s="77">
        <f ca="1">AE557/Assumptions!D45-1</f>
        <v>0.94674416598133115</v>
      </c>
    </row>
    <row r="558" spans="2:32" x14ac:dyDescent="0.2">
      <c r="B558" s="130">
        <v>547</v>
      </c>
      <c r="C558" s="77">
        <f ca="1">MAX(Assumptions!F70,MIN(Assumptions!G70,NORMINV(RAND(),Assumptions!D70,Assumptions!E70)))</f>
        <v>8.9880533864980211E-2</v>
      </c>
      <c r="D558" s="77">
        <f ca="1">MAX(Assumptions!F71,MIN(Assumptions!G71,NORMINV(RAND(),Assumptions!D71,Assumptions!E71)))</f>
        <v>0.24577025396832514</v>
      </c>
      <c r="E558" s="77">
        <f ca="1">MAX(Assumptions!F72,MIN(Assumptions!G72,NORMINV(RAND(),Assumptions!D72,Assumptions!E72)))</f>
        <v>8.5806411911409419E-2</v>
      </c>
      <c r="F558" s="77">
        <f ca="1">MAX(Assumptions!F73,MIN(Assumptions!G73,NORMINV(RAND(),Assumptions!D73,Assumptions!E73)))</f>
        <v>2.3246428051161894E-2</v>
      </c>
      <c r="G558" s="101">
        <f ca="1">MAX(Assumptions!F74,MIN(Assumptions!G74,NORMINV(RAND(),Assumptions!D74,Assumptions!E74)))</f>
        <v>15.66383185315712</v>
      </c>
      <c r="H558" s="77">
        <f ca="1">MAX(Assumptions!F75,MIN(Assumptions!G75,NORMINV(RAND(),Assumptions!D75,Assumptions!E75)))</f>
        <v>0.5492676543324283</v>
      </c>
      <c r="I558" s="97">
        <f ca="1">'Historical Financials'!F7*(1+C558)</f>
        <v>1130.8600419383033</v>
      </c>
      <c r="J558" s="97">
        <f t="shared" ca="1" si="145"/>
        <v>1232.502346234292</v>
      </c>
      <c r="K558" s="97">
        <f t="shared" ca="1" si="146"/>
        <v>1343.2803151036708</v>
      </c>
      <c r="L558" s="97">
        <f t="shared" ca="1" si="147"/>
        <v>1464.0150669555076</v>
      </c>
      <c r="M558" s="97">
        <f t="shared" ca="1" si="148"/>
        <v>1595.6015227598432</v>
      </c>
      <c r="N558" s="54">
        <f>Assumptions!E59</f>
        <v>0.25</v>
      </c>
      <c r="O558" s="77">
        <f t="shared" ca="1" si="149"/>
        <v>0.24894256349208127</v>
      </c>
      <c r="P558" s="77">
        <f t="shared" ca="1" si="150"/>
        <v>0.24788512698416257</v>
      </c>
      <c r="Q558" s="77">
        <f t="shared" ca="1" si="151"/>
        <v>0.24682769047624387</v>
      </c>
      <c r="R558" s="77">
        <f t="shared" ca="1" si="152"/>
        <v>0.24577025396832514</v>
      </c>
      <c r="S558" s="97">
        <f t="shared" ca="1" si="153"/>
        <v>155.28621065343083</v>
      </c>
      <c r="T558" s="97">
        <f t="shared" ca="1" si="154"/>
        <v>168.52756149244425</v>
      </c>
      <c r="U558" s="97">
        <f t="shared" ca="1" si="155"/>
        <v>182.89471043371731</v>
      </c>
      <c r="V558" s="97">
        <f t="shared" ca="1" si="156"/>
        <v>198.48306175612313</v>
      </c>
      <c r="W558" s="97">
        <f t="shared" ca="1" si="157"/>
        <v>215.39607494192987</v>
      </c>
      <c r="X558" s="97">
        <f t="shared" ca="1" si="158"/>
        <v>714.34195564692368</v>
      </c>
      <c r="Y558" s="97">
        <f t="shared" ca="1" si="159"/>
        <v>3523.0709904421974</v>
      </c>
      <c r="Z558" s="97">
        <f t="shared" ca="1" si="160"/>
        <v>6142.5934571389262</v>
      </c>
      <c r="AA558" s="97">
        <f ca="1">Assumptions!D40*Y558+(1-Assumptions!D40)*Z558</f>
        <v>4701.856100455725</v>
      </c>
      <c r="AB558" s="97">
        <f t="shared" ca="1" si="161"/>
        <v>3115.3534321917614</v>
      </c>
      <c r="AC558" s="97">
        <f t="shared" ca="1" si="162"/>
        <v>3829.6953878386848</v>
      </c>
      <c r="AD558" s="97">
        <f ca="1">AC558+Assumptions!D47-Assumptions!D48-Assumptions!D49</f>
        <v>4970.1953878386848</v>
      </c>
      <c r="AE558" s="73">
        <f ca="1">AD558/Assumptions!D46</f>
        <v>106.8859223191115</v>
      </c>
      <c r="AF558" s="77">
        <f ca="1">AE558/Assumptions!D45-1</f>
        <v>6.0376213483249064E-2</v>
      </c>
    </row>
    <row r="559" spans="2:32" x14ac:dyDescent="0.2">
      <c r="B559" s="130">
        <v>548</v>
      </c>
      <c r="C559" s="77">
        <f ca="1">MAX(Assumptions!F70,MIN(Assumptions!G70,NORMINV(RAND(),Assumptions!D70,Assumptions!E70)))</f>
        <v>0.19211871856516183</v>
      </c>
      <c r="D559" s="77">
        <f ca="1">MAX(Assumptions!F71,MIN(Assumptions!G71,NORMINV(RAND(),Assumptions!D71,Assumptions!E71)))</f>
        <v>0.28367784811879965</v>
      </c>
      <c r="E559" s="77">
        <f ca="1">MAX(Assumptions!F72,MIN(Assumptions!G72,NORMINV(RAND(),Assumptions!D72,Assumptions!E72)))</f>
        <v>9.218839000455184E-2</v>
      </c>
      <c r="F559" s="77">
        <f ca="1">MAX(Assumptions!F73,MIN(Assumptions!G73,NORMINV(RAND(),Assumptions!D73,Assumptions!E73)))</f>
        <v>2.3192701807288274E-2</v>
      </c>
      <c r="G559" s="101">
        <f ca="1">MAX(Assumptions!F74,MIN(Assumptions!G74,NORMINV(RAND(),Assumptions!D74,Assumptions!E74)))</f>
        <v>16.075737862470703</v>
      </c>
      <c r="H559" s="77">
        <f ca="1">MAX(Assumptions!F75,MIN(Assumptions!G75,NORMINV(RAND(),Assumptions!D75,Assumptions!E75)))</f>
        <v>0.51042220151183548</v>
      </c>
      <c r="I559" s="97">
        <f ca="1">'Historical Financials'!F7*(1+C559)</f>
        <v>1236.9423823832119</v>
      </c>
      <c r="J559" s="97">
        <f t="shared" ca="1" si="145"/>
        <v>1474.5821678256129</v>
      </c>
      <c r="K559" s="97">
        <f t="shared" ca="1" si="146"/>
        <v>1757.8770043273082</v>
      </c>
      <c r="L559" s="97">
        <f t="shared" ca="1" si="147"/>
        <v>2095.5980817938362</v>
      </c>
      <c r="M559" s="97">
        <f t="shared" ca="1" si="148"/>
        <v>2498.2016998956792</v>
      </c>
      <c r="N559" s="54">
        <f>Assumptions!E59</f>
        <v>0.25</v>
      </c>
      <c r="O559" s="77">
        <f t="shared" ca="1" si="149"/>
        <v>0.2584194620296999</v>
      </c>
      <c r="P559" s="77">
        <f t="shared" ca="1" si="150"/>
        <v>0.2668389240593998</v>
      </c>
      <c r="Q559" s="77">
        <f t="shared" ca="1" si="151"/>
        <v>0.27525838608909975</v>
      </c>
      <c r="R559" s="77">
        <f t="shared" ca="1" si="152"/>
        <v>0.28367784811879965</v>
      </c>
      <c r="S559" s="97">
        <f t="shared" ca="1" si="153"/>
        <v>157.8407134898334</v>
      </c>
      <c r="T559" s="97">
        <f t="shared" ca="1" si="154"/>
        <v>194.5018569858527</v>
      </c>
      <c r="U559" s="97">
        <f t="shared" ca="1" si="155"/>
        <v>239.42374638309448</v>
      </c>
      <c r="V559" s="97">
        <f t="shared" ca="1" si="156"/>
        <v>294.42732129927873</v>
      </c>
      <c r="W559" s="97">
        <f t="shared" ca="1" si="157"/>
        <v>361.7282936803789</v>
      </c>
      <c r="X559" s="97">
        <f t="shared" ca="1" si="158"/>
        <v>931.00650026905407</v>
      </c>
      <c r="Y559" s="97">
        <f t="shared" ca="1" si="159"/>
        <v>5364.3605825450159</v>
      </c>
      <c r="Z559" s="97">
        <f t="shared" ca="1" si="160"/>
        <v>11392.625966152751</v>
      </c>
      <c r="AA559" s="97">
        <f ca="1">Assumptions!D40*Y559+(1-Assumptions!D40)*Z559</f>
        <v>8077.0800051684964</v>
      </c>
      <c r="AB559" s="97">
        <f t="shared" ca="1" si="161"/>
        <v>5197.1662124915874</v>
      </c>
      <c r="AC559" s="97">
        <f t="shared" ca="1" si="162"/>
        <v>6128.1727127606418</v>
      </c>
      <c r="AD559" s="97">
        <f ca="1">AC559+Assumptions!D47-Assumptions!D48-Assumptions!D49</f>
        <v>7268.6727127606418</v>
      </c>
      <c r="AE559" s="73">
        <f ca="1">AD559/Assumptions!D46</f>
        <v>156.31554220990628</v>
      </c>
      <c r="AF559" s="77">
        <f ca="1">AE559/Assumptions!D45-1</f>
        <v>0.55074942668557836</v>
      </c>
    </row>
    <row r="560" spans="2:32" x14ac:dyDescent="0.2">
      <c r="B560" s="130">
        <v>549</v>
      </c>
      <c r="C560" s="77">
        <f ca="1">MAX(Assumptions!F70,MIN(Assumptions!G70,NORMINV(RAND(),Assumptions!D70,Assumptions!E70)))</f>
        <v>0.12655206846164227</v>
      </c>
      <c r="D560" s="77">
        <f ca="1">MAX(Assumptions!F71,MIN(Assumptions!G71,NORMINV(RAND(),Assumptions!D71,Assumptions!E71)))</f>
        <v>0.36535588744054104</v>
      </c>
      <c r="E560" s="77">
        <f ca="1">MAX(Assumptions!F72,MIN(Assumptions!G72,NORMINV(RAND(),Assumptions!D72,Assumptions!E72)))</f>
        <v>8.0279042914349716E-2</v>
      </c>
      <c r="F560" s="77">
        <f ca="1">MAX(Assumptions!F73,MIN(Assumptions!G73,NORMINV(RAND(),Assumptions!D73,Assumptions!E73)))</f>
        <v>3.3432054137769104E-2</v>
      </c>
      <c r="G560" s="101">
        <f ca="1">MAX(Assumptions!F74,MIN(Assumptions!G74,NORMINV(RAND(),Assumptions!D74,Assumptions!E74)))</f>
        <v>11.420936314510667</v>
      </c>
      <c r="H560" s="77">
        <f ca="1">MAX(Assumptions!F75,MIN(Assumptions!G75,NORMINV(RAND(),Assumptions!D75,Assumptions!E75)))</f>
        <v>0.42680721720646475</v>
      </c>
      <c r="I560" s="97">
        <f ca="1">'Historical Financials'!F7*(1+C560)</f>
        <v>1168.9104262358001</v>
      </c>
      <c r="J560" s="97">
        <f t="shared" ca="1" si="145"/>
        <v>1316.8384585223205</v>
      </c>
      <c r="K560" s="97">
        <f t="shared" ca="1" si="146"/>
        <v>1483.4870892781607</v>
      </c>
      <c r="L560" s="97">
        <f t="shared" ca="1" si="147"/>
        <v>1671.2254489624531</v>
      </c>
      <c r="M560" s="97">
        <f t="shared" ca="1" si="148"/>
        <v>1882.7224863943884</v>
      </c>
      <c r="N560" s="54">
        <f>Assumptions!E59</f>
        <v>0.25</v>
      </c>
      <c r="O560" s="77">
        <f t="shared" ca="1" si="149"/>
        <v>0.27883897186013529</v>
      </c>
      <c r="P560" s="77">
        <f t="shared" ca="1" si="150"/>
        <v>0.30767794372027052</v>
      </c>
      <c r="Q560" s="77">
        <f t="shared" ca="1" si="151"/>
        <v>0.33651691558040575</v>
      </c>
      <c r="R560" s="77">
        <f t="shared" ca="1" si="152"/>
        <v>0.36535588744054104</v>
      </c>
      <c r="S560" s="97">
        <f t="shared" ca="1" si="153"/>
        <v>124.7248515463311</v>
      </c>
      <c r="T560" s="97">
        <f t="shared" ca="1" si="154"/>
        <v>156.71758444281085</v>
      </c>
      <c r="U560" s="97">
        <f t="shared" ca="1" si="155"/>
        <v>194.81028875258875</v>
      </c>
      <c r="V560" s="97">
        <f t="shared" ca="1" si="156"/>
        <v>240.03451522822186</v>
      </c>
      <c r="W560" s="97">
        <f t="shared" ca="1" si="157"/>
        <v>293.58521074421918</v>
      </c>
      <c r="X560" s="97">
        <f t="shared" ca="1" si="158"/>
        <v>780.07523431657251</v>
      </c>
      <c r="Y560" s="97">
        <f t="shared" ca="1" si="159"/>
        <v>6476.4112982976148</v>
      </c>
      <c r="Z560" s="97">
        <f t="shared" ca="1" si="160"/>
        <v>7856.0480226601303</v>
      </c>
      <c r="AA560" s="97">
        <f ca="1">Assumptions!D40*Y560+(1-Assumptions!D40)*Z560</f>
        <v>7097.2478242607467</v>
      </c>
      <c r="AB560" s="97">
        <f t="shared" ca="1" si="161"/>
        <v>4824.0323929142387</v>
      </c>
      <c r="AC560" s="97">
        <f t="shared" ca="1" si="162"/>
        <v>5604.107627230811</v>
      </c>
      <c r="AD560" s="97">
        <f ca="1">AC560+Assumptions!D47-Assumptions!D48-Assumptions!D49</f>
        <v>6744.607627230811</v>
      </c>
      <c r="AE560" s="73">
        <f ca="1">AD560/Assumptions!D46</f>
        <v>145.04532531679163</v>
      </c>
      <c r="AF560" s="77">
        <f ca="1">AE560/Assumptions!D45-1</f>
        <v>0.43894171941261551</v>
      </c>
    </row>
    <row r="561" spans="2:32" x14ac:dyDescent="0.2">
      <c r="B561" s="130">
        <v>550</v>
      </c>
      <c r="C561" s="77">
        <f ca="1">MAX(Assumptions!F70,MIN(Assumptions!G70,NORMINV(RAND(),Assumptions!D70,Assumptions!E70)))</f>
        <v>0.17311864622898937</v>
      </c>
      <c r="D561" s="77">
        <f ca="1">MAX(Assumptions!F71,MIN(Assumptions!G71,NORMINV(RAND(),Assumptions!D71,Assumptions!E71)))</f>
        <v>0.2944359962237415</v>
      </c>
      <c r="E561" s="77">
        <f ca="1">MAX(Assumptions!F72,MIN(Assumptions!G72,NORMINV(RAND(),Assumptions!D72,Assumptions!E72)))</f>
        <v>0.06</v>
      </c>
      <c r="F561" s="77">
        <f ca="1">MAX(Assumptions!F73,MIN(Assumptions!G73,NORMINV(RAND(),Assumptions!D73,Assumptions!E73)))</f>
        <v>3.0290657521374879E-2</v>
      </c>
      <c r="G561" s="101">
        <f ca="1">MAX(Assumptions!F74,MIN(Assumptions!G74,NORMINV(RAND(),Assumptions!D74,Assumptions!E74)))</f>
        <v>13.526801427285386</v>
      </c>
      <c r="H561" s="77">
        <f ca="1">MAX(Assumptions!F75,MIN(Assumptions!G75,NORMINV(RAND(),Assumptions!D75,Assumptions!E75)))</f>
        <v>0.56476884087608559</v>
      </c>
      <c r="I561" s="97">
        <f ca="1">'Historical Financials'!F7*(1+C561)</f>
        <v>1217.2279073271993</v>
      </c>
      <c r="J561" s="97">
        <f t="shared" ca="1" si="145"/>
        <v>1427.9527547958298</v>
      </c>
      <c r="K561" s="97">
        <f t="shared" ca="1" si="146"/>
        <v>1675.1580025850399</v>
      </c>
      <c r="L561" s="97">
        <f t="shared" ca="1" si="147"/>
        <v>1965.1590882122198</v>
      </c>
      <c r="M561" s="97">
        <f t="shared" ca="1" si="148"/>
        <v>2305.3647691881142</v>
      </c>
      <c r="N561" s="54">
        <f>Assumptions!E59</f>
        <v>0.25</v>
      </c>
      <c r="O561" s="77">
        <f t="shared" ca="1" si="149"/>
        <v>0.26110899905593538</v>
      </c>
      <c r="P561" s="77">
        <f t="shared" ca="1" si="150"/>
        <v>0.27221799811187075</v>
      </c>
      <c r="Q561" s="77">
        <f t="shared" ca="1" si="151"/>
        <v>0.28332699716780613</v>
      </c>
      <c r="R561" s="77">
        <f t="shared" ca="1" si="152"/>
        <v>0.2944359962237415</v>
      </c>
      <c r="S561" s="97">
        <f t="shared" ca="1" si="153"/>
        <v>171.86309857580142</v>
      </c>
      <c r="T561" s="97">
        <f t="shared" ca="1" si="154"/>
        <v>210.57480471149506</v>
      </c>
      <c r="U561" s="97">
        <f t="shared" ca="1" si="155"/>
        <v>257.53919881510291</v>
      </c>
      <c r="V561" s="97">
        <f t="shared" ca="1" si="156"/>
        <v>314.45347684896791</v>
      </c>
      <c r="W561" s="97">
        <f t="shared" ca="1" si="157"/>
        <v>383.35513370983546</v>
      </c>
      <c r="X561" s="97">
        <f t="shared" ca="1" si="158"/>
        <v>1101.3225658382567</v>
      </c>
      <c r="Y561" s="97">
        <f t="shared" ca="1" si="159"/>
        <v>13294.377452421462</v>
      </c>
      <c r="Z561" s="97">
        <f t="shared" ca="1" si="160"/>
        <v>9181.7543648112387</v>
      </c>
      <c r="AA561" s="97">
        <f ca="1">Assumptions!D40*Y561+(1-Assumptions!D40)*Z561</f>
        <v>11443.697062996862</v>
      </c>
      <c r="AB561" s="97">
        <f t="shared" ca="1" si="161"/>
        <v>8551.3961581276963</v>
      </c>
      <c r="AC561" s="97">
        <f t="shared" ca="1" si="162"/>
        <v>9652.7187239659524</v>
      </c>
      <c r="AD561" s="97">
        <f ca="1">AC561+Assumptions!D47-Assumptions!D48-Assumptions!D49</f>
        <v>10793.218723965952</v>
      </c>
      <c r="AE561" s="73">
        <f ca="1">AD561/Assumptions!D46</f>
        <v>232.1122306229237</v>
      </c>
      <c r="AF561" s="77">
        <f ca="1">AE561/Assumptions!D45-1</f>
        <v>1.3027007006242433</v>
      </c>
    </row>
    <row r="562" spans="2:32" x14ac:dyDescent="0.2">
      <c r="B562" s="130">
        <v>551</v>
      </c>
      <c r="C562" s="77">
        <f ca="1">MAX(Assumptions!F70,MIN(Assumptions!G70,NORMINV(RAND(),Assumptions!D70,Assumptions!E70)))</f>
        <v>0.1309811424375173</v>
      </c>
      <c r="D562" s="77">
        <f ca="1">MAX(Assumptions!F71,MIN(Assumptions!G71,NORMINV(RAND(),Assumptions!D71,Assumptions!E71)))</f>
        <v>0.24338101832692116</v>
      </c>
      <c r="E562" s="77">
        <f ca="1">MAX(Assumptions!F72,MIN(Assumptions!G72,NORMINV(RAND(),Assumptions!D72,Assumptions!E72)))</f>
        <v>9.868684012710105E-2</v>
      </c>
      <c r="F562" s="77">
        <f ca="1">MAX(Assumptions!F73,MIN(Assumptions!G73,NORMINV(RAND(),Assumptions!D73,Assumptions!E73)))</f>
        <v>2.9037935476873382E-2</v>
      </c>
      <c r="G562" s="101">
        <f ca="1">MAX(Assumptions!F74,MIN(Assumptions!G74,NORMINV(RAND(),Assumptions!D74,Assumptions!E74)))</f>
        <v>14.883910230081307</v>
      </c>
      <c r="H562" s="77">
        <f ca="1">MAX(Assumptions!F75,MIN(Assumptions!G75,NORMINV(RAND(),Assumptions!D75,Assumptions!E75)))</f>
        <v>0.5208421772824382</v>
      </c>
      <c r="I562" s="97">
        <f ca="1">'Historical Financials'!F7*(1+C562)</f>
        <v>1173.5060333931679</v>
      </c>
      <c r="J562" s="97">
        <f t="shared" ca="1" si="145"/>
        <v>1327.2131943043244</v>
      </c>
      <c r="K562" s="97">
        <f t="shared" ca="1" si="146"/>
        <v>1501.0530947524514</v>
      </c>
      <c r="L562" s="97">
        <f t="shared" ca="1" si="147"/>
        <v>1697.6627439624986</v>
      </c>
      <c r="M562" s="97">
        <f t="shared" ca="1" si="148"/>
        <v>1920.0245496403172</v>
      </c>
      <c r="N562" s="54">
        <f>Assumptions!E59</f>
        <v>0.25</v>
      </c>
      <c r="O562" s="77">
        <f t="shared" ca="1" si="149"/>
        <v>0.24834525458173029</v>
      </c>
      <c r="P562" s="77">
        <f t="shared" ca="1" si="150"/>
        <v>0.24669050916346058</v>
      </c>
      <c r="Q562" s="77">
        <f t="shared" ca="1" si="151"/>
        <v>0.24503576374519087</v>
      </c>
      <c r="R562" s="77">
        <f t="shared" ca="1" si="152"/>
        <v>0.24338101832692116</v>
      </c>
      <c r="S562" s="97">
        <f t="shared" ca="1" si="153"/>
        <v>152.80285937164379</v>
      </c>
      <c r="T562" s="97">
        <f t="shared" ca="1" si="154"/>
        <v>171.67327889493552</v>
      </c>
      <c r="U562" s="97">
        <f t="shared" ca="1" si="155"/>
        <v>192.8655416593252</v>
      </c>
      <c r="V562" s="97">
        <f t="shared" ca="1" si="156"/>
        <v>216.66414098195304</v>
      </c>
      <c r="W562" s="97">
        <f t="shared" ca="1" si="157"/>
        <v>243.38826301815047</v>
      </c>
      <c r="X562" s="97">
        <f t="shared" ca="1" si="158"/>
        <v>727.4422733168708</v>
      </c>
      <c r="Y562" s="97">
        <f t="shared" ca="1" si="159"/>
        <v>3595.9755139477434</v>
      </c>
      <c r="Z562" s="97">
        <f t="shared" ca="1" si="160"/>
        <v>6955.2144888088651</v>
      </c>
      <c r="AA562" s="97">
        <f ca="1">Assumptions!D40*Y562+(1-Assumptions!D40)*Z562</f>
        <v>5107.6330526352485</v>
      </c>
      <c r="AB562" s="97">
        <f t="shared" ca="1" si="161"/>
        <v>3190.4362818942759</v>
      </c>
      <c r="AC562" s="97">
        <f t="shared" ca="1" si="162"/>
        <v>3917.8785552111467</v>
      </c>
      <c r="AD562" s="97">
        <f ca="1">AC562+Assumptions!D47-Assumptions!D48-Assumptions!D49</f>
        <v>5058.3785552111467</v>
      </c>
      <c r="AE562" s="73">
        <f ca="1">AD562/Assumptions!D46</f>
        <v>108.78233452066982</v>
      </c>
      <c r="AF562" s="77">
        <f ca="1">AE562/Assumptions!D45-1</f>
        <v>7.9189826593946577E-2</v>
      </c>
    </row>
    <row r="563" spans="2:32" x14ac:dyDescent="0.2">
      <c r="B563" s="130">
        <v>552</v>
      </c>
      <c r="C563" s="77">
        <f ca="1">MAX(Assumptions!F70,MIN(Assumptions!G70,NORMINV(RAND(),Assumptions!D70,Assumptions!E70)))</f>
        <v>0.2119488708411702</v>
      </c>
      <c r="D563" s="77">
        <f ca="1">MAX(Assumptions!F71,MIN(Assumptions!G71,NORMINV(RAND(),Assumptions!D71,Assumptions!E71)))</f>
        <v>0.21634391818638027</v>
      </c>
      <c r="E563" s="77">
        <f ca="1">MAX(Assumptions!F72,MIN(Assumptions!G72,NORMINV(RAND(),Assumptions!D72,Assumptions!E72)))</f>
        <v>7.9041003546867772E-2</v>
      </c>
      <c r="F563" s="77">
        <f ca="1">MAX(Assumptions!F73,MIN(Assumptions!G73,NORMINV(RAND(),Assumptions!D73,Assumptions!E73)))</f>
        <v>2.6306288437476313E-2</v>
      </c>
      <c r="G563" s="101">
        <f ca="1">MAX(Assumptions!F74,MIN(Assumptions!G74,NORMINV(RAND(),Assumptions!D74,Assumptions!E74)))</f>
        <v>20.644444196163054</v>
      </c>
      <c r="H563" s="77">
        <f ca="1">MAX(Assumptions!F75,MIN(Assumptions!G75,NORMINV(RAND(),Assumptions!D75,Assumptions!E75)))</f>
        <v>0.52804988081831061</v>
      </c>
      <c r="I563" s="97">
        <f ca="1">'Historical Financials'!F7*(1+C563)</f>
        <v>1257.5181483847982</v>
      </c>
      <c r="J563" s="97">
        <f t="shared" ca="1" si="145"/>
        <v>1524.0476999972354</v>
      </c>
      <c r="K563" s="97">
        <f t="shared" ca="1" si="146"/>
        <v>1847.0678891197322</v>
      </c>
      <c r="L563" s="97">
        <f t="shared" ca="1" si="147"/>
        <v>2238.5518425856435</v>
      </c>
      <c r="M563" s="97">
        <f t="shared" ca="1" si="148"/>
        <v>2713.010377941092</v>
      </c>
      <c r="N563" s="54">
        <f>Assumptions!E59</f>
        <v>0.25</v>
      </c>
      <c r="O563" s="77">
        <f t="shared" ca="1" si="149"/>
        <v>0.24158597954659505</v>
      </c>
      <c r="P563" s="77">
        <f t="shared" ca="1" si="150"/>
        <v>0.23317195909319013</v>
      </c>
      <c r="Q563" s="77">
        <f t="shared" ca="1" si="151"/>
        <v>0.22475793863978522</v>
      </c>
      <c r="R563" s="77">
        <f t="shared" ca="1" si="152"/>
        <v>0.21634391818638027</v>
      </c>
      <c r="S563" s="97">
        <f t="shared" ca="1" si="153"/>
        <v>166.00807709536383</v>
      </c>
      <c r="T563" s="97">
        <f t="shared" ca="1" si="154"/>
        <v>194.42192336770137</v>
      </c>
      <c r="U563" s="97">
        <f t="shared" ca="1" si="155"/>
        <v>227.42286630625767</v>
      </c>
      <c r="V563" s="97">
        <f t="shared" ca="1" si="156"/>
        <v>265.67894982462735</v>
      </c>
      <c r="W563" s="97">
        <f t="shared" ca="1" si="157"/>
        <v>309.93533710074723</v>
      </c>
      <c r="X563" s="97">
        <f t="shared" ca="1" si="158"/>
        <v>909.69996543899299</v>
      </c>
      <c r="Y563" s="97">
        <f t="shared" ca="1" si="159"/>
        <v>6031.8631629212687</v>
      </c>
      <c r="Z563" s="97">
        <f t="shared" ca="1" si="160"/>
        <v>12117.118104978634</v>
      </c>
      <c r="AA563" s="97">
        <f ca="1">Assumptions!D40*Y563+(1-Assumptions!D40)*Z563</f>
        <v>8770.2278868470821</v>
      </c>
      <c r="AB563" s="97">
        <f t="shared" ca="1" si="161"/>
        <v>5995.4410530643763</v>
      </c>
      <c r="AC563" s="97">
        <f t="shared" ca="1" si="162"/>
        <v>6905.1410185033692</v>
      </c>
      <c r="AD563" s="97">
        <f ca="1">AC563+Assumptions!D47-Assumptions!D48-Assumptions!D49</f>
        <v>8045.6410185033692</v>
      </c>
      <c r="AE563" s="73">
        <f ca="1">AD563/Assumptions!D46</f>
        <v>173.02453803233053</v>
      </c>
      <c r="AF563" s="77">
        <f ca="1">AE563/Assumptions!D45-1</f>
        <v>0.71651327413026311</v>
      </c>
    </row>
    <row r="564" spans="2:32" x14ac:dyDescent="0.2">
      <c r="B564" s="130">
        <v>553</v>
      </c>
      <c r="C564" s="77">
        <f ca="1">MAX(Assumptions!F70,MIN(Assumptions!G70,NORMINV(RAND(),Assumptions!D70,Assumptions!E70)))</f>
        <v>0.15766122593302434</v>
      </c>
      <c r="D564" s="77">
        <f ca="1">MAX(Assumptions!F71,MIN(Assumptions!G71,NORMINV(RAND(),Assumptions!D71,Assumptions!E71)))</f>
        <v>0.2992327803064207</v>
      </c>
      <c r="E564" s="77">
        <f ca="1">MAX(Assumptions!F72,MIN(Assumptions!G72,NORMINV(RAND(),Assumptions!D72,Assumptions!E72)))</f>
        <v>9.5312478663195685E-2</v>
      </c>
      <c r="F564" s="77">
        <f ca="1">MAX(Assumptions!F73,MIN(Assumptions!G73,NORMINV(RAND(),Assumptions!D73,Assumptions!E73)))</f>
        <v>4.0884752926963606E-2</v>
      </c>
      <c r="G564" s="101">
        <f ca="1">MAX(Assumptions!F74,MIN(Assumptions!G74,NORMINV(RAND(),Assumptions!D74,Assumptions!E74)))</f>
        <v>13.071904756948276</v>
      </c>
      <c r="H564" s="77">
        <f ca="1">MAX(Assumptions!F75,MIN(Assumptions!G75,NORMINV(RAND(),Assumptions!D75,Assumptions!E75)))</f>
        <v>0.69675672209088702</v>
      </c>
      <c r="I564" s="97">
        <f ca="1">'Historical Financials'!F7*(1+C564)</f>
        <v>1201.1892880281059</v>
      </c>
      <c r="J564" s="97">
        <f t="shared" ca="1" si="145"/>
        <v>1390.5702637562338</v>
      </c>
      <c r="K564" s="97">
        <f t="shared" ca="1" si="146"/>
        <v>1609.8092762860506</v>
      </c>
      <c r="L564" s="97">
        <f t="shared" ca="1" si="147"/>
        <v>1863.613780303664</v>
      </c>
      <c r="M564" s="97">
        <f t="shared" ca="1" si="148"/>
        <v>2157.4334135720178</v>
      </c>
      <c r="N564" s="54">
        <f>Assumptions!E59</f>
        <v>0.25</v>
      </c>
      <c r="O564" s="77">
        <f t="shared" ca="1" si="149"/>
        <v>0.26230819507660519</v>
      </c>
      <c r="P564" s="77">
        <f t="shared" ca="1" si="150"/>
        <v>0.27461639015321038</v>
      </c>
      <c r="Q564" s="77">
        <f t="shared" ca="1" si="151"/>
        <v>0.28692458522981551</v>
      </c>
      <c r="R564" s="77">
        <f t="shared" ca="1" si="152"/>
        <v>0.2992327803064207</v>
      </c>
      <c r="S564" s="97">
        <f t="shared" ca="1" si="153"/>
        <v>209.23417773428736</v>
      </c>
      <c r="T564" s="97">
        <f t="shared" ca="1" si="154"/>
        <v>254.14757172339151</v>
      </c>
      <c r="U564" s="97">
        <f t="shared" ca="1" si="155"/>
        <v>308.02222026426239</v>
      </c>
      <c r="V564" s="97">
        <f t="shared" ca="1" si="156"/>
        <v>372.56739308763355</v>
      </c>
      <c r="W564" s="97">
        <f t="shared" ca="1" si="157"/>
        <v>449.80858058518515</v>
      </c>
      <c r="X564" s="97">
        <f t="shared" ca="1" si="158"/>
        <v>1181.4496552741136</v>
      </c>
      <c r="Y564" s="97">
        <f t="shared" ca="1" si="159"/>
        <v>8602.2130620674197</v>
      </c>
      <c r="Z564" s="97">
        <f t="shared" ca="1" si="160"/>
        <v>8438.8922816888844</v>
      </c>
      <c r="AA564" s="97">
        <f ca="1">Assumptions!D40*Y564+(1-Assumptions!D40)*Z564</f>
        <v>8528.7187108970793</v>
      </c>
      <c r="AB564" s="97">
        <f t="shared" ca="1" si="161"/>
        <v>5409.9545108355742</v>
      </c>
      <c r="AC564" s="97">
        <f t="shared" ca="1" si="162"/>
        <v>6591.404166109688</v>
      </c>
      <c r="AD564" s="97">
        <f ca="1">AC564+Assumptions!D47-Assumptions!D48-Assumptions!D49</f>
        <v>7731.904166109688</v>
      </c>
      <c r="AE564" s="73">
        <f ca="1">AD564/Assumptions!D46</f>
        <v>166.27750894859545</v>
      </c>
      <c r="AF564" s="77">
        <f ca="1">AE564/Assumptions!D45-1</f>
        <v>0.6495784617916216</v>
      </c>
    </row>
    <row r="565" spans="2:32" x14ac:dyDescent="0.2">
      <c r="B565" s="130">
        <v>554</v>
      </c>
      <c r="C565" s="77">
        <f ca="1">MAX(Assumptions!F70,MIN(Assumptions!G70,NORMINV(RAND(),Assumptions!D70,Assumptions!E70)))</f>
        <v>0.12068151489887782</v>
      </c>
      <c r="D565" s="77">
        <f ca="1">MAX(Assumptions!F71,MIN(Assumptions!G71,NORMINV(RAND(),Assumptions!D71,Assumptions!E71)))</f>
        <v>0.27722230498254574</v>
      </c>
      <c r="E565" s="77">
        <f ca="1">MAX(Assumptions!F72,MIN(Assumptions!G72,NORMINV(RAND(),Assumptions!D72,Assumptions!E72)))</f>
        <v>0.11194848800597389</v>
      </c>
      <c r="F565" s="77">
        <f ca="1">MAX(Assumptions!F73,MIN(Assumptions!G73,NORMINV(RAND(),Assumptions!D73,Assumptions!E73)))</f>
        <v>2.4709889195593276E-2</v>
      </c>
      <c r="G565" s="101">
        <f ca="1">MAX(Assumptions!F74,MIN(Assumptions!G74,NORMINV(RAND(),Assumptions!D74,Assumptions!E74)))</f>
        <v>16.007698234912301</v>
      </c>
      <c r="H565" s="77">
        <f ca="1">MAX(Assumptions!F75,MIN(Assumptions!G75,NORMINV(RAND(),Assumptions!D75,Assumptions!E75)))</f>
        <v>0.65438819898579792</v>
      </c>
      <c r="I565" s="97">
        <f ca="1">'Historical Financials'!F7*(1+C565)</f>
        <v>1162.8191398590754</v>
      </c>
      <c r="J565" s="97">
        <f t="shared" ca="1" si="145"/>
        <v>1303.1499152106787</v>
      </c>
      <c r="K565" s="97">
        <f t="shared" ca="1" si="146"/>
        <v>1460.4160211186477</v>
      </c>
      <c r="L565" s="97">
        <f t="shared" ca="1" si="147"/>
        <v>1636.6612389298375</v>
      </c>
      <c r="M565" s="97">
        <f t="shared" ca="1" si="148"/>
        <v>1834.1759966201646</v>
      </c>
      <c r="N565" s="54">
        <f>Assumptions!E59</f>
        <v>0.25</v>
      </c>
      <c r="O565" s="77">
        <f t="shared" ca="1" si="149"/>
        <v>0.25680557624563644</v>
      </c>
      <c r="P565" s="77">
        <f t="shared" ca="1" si="150"/>
        <v>0.26361115249127287</v>
      </c>
      <c r="Q565" s="77">
        <f t="shared" ca="1" si="151"/>
        <v>0.27041672873690931</v>
      </c>
      <c r="R565" s="77">
        <f t="shared" ca="1" si="152"/>
        <v>0.27722230498254574</v>
      </c>
      <c r="S565" s="97">
        <f t="shared" ca="1" si="153"/>
        <v>190.23378066964875</v>
      </c>
      <c r="T565" s="97">
        <f t="shared" ca="1" si="154"/>
        <v>218.99504503503454</v>
      </c>
      <c r="U565" s="97">
        <f t="shared" ca="1" si="155"/>
        <v>251.92764519296179</v>
      </c>
      <c r="V565" s="97">
        <f t="shared" ca="1" si="156"/>
        <v>289.61950752798799</v>
      </c>
      <c r="W565" s="97">
        <f t="shared" ca="1" si="157"/>
        <v>332.73971066670583</v>
      </c>
      <c r="X565" s="97">
        <f t="shared" ca="1" si="158"/>
        <v>916.62941822472067</v>
      </c>
      <c r="Y565" s="97">
        <f t="shared" ca="1" si="159"/>
        <v>3908.3808852702768</v>
      </c>
      <c r="Z565" s="97">
        <f t="shared" ca="1" si="160"/>
        <v>8139.5063165560759</v>
      </c>
      <c r="AA565" s="97">
        <f ca="1">Assumptions!D40*Y565+(1-Assumptions!D40)*Z565</f>
        <v>5812.3873293488869</v>
      </c>
      <c r="AB565" s="97">
        <f t="shared" ca="1" si="161"/>
        <v>3419.2527444591856</v>
      </c>
      <c r="AC565" s="97">
        <f t="shared" ca="1" si="162"/>
        <v>4335.8821626839062</v>
      </c>
      <c r="AD565" s="97">
        <f ca="1">AC565+Assumptions!D47-Assumptions!D48-Assumptions!D49</f>
        <v>5476.3821626839062</v>
      </c>
      <c r="AE565" s="73">
        <f ca="1">AD565/Assumptions!D46</f>
        <v>117.77165941255713</v>
      </c>
      <c r="AF565" s="77">
        <f ca="1">AE565/Assumptions!D45-1</f>
        <v>0.16836963702933661</v>
      </c>
    </row>
    <row r="566" spans="2:32" x14ac:dyDescent="0.2">
      <c r="B566" s="130">
        <v>555</v>
      </c>
      <c r="C566" s="77">
        <f ca="1">MAX(Assumptions!F70,MIN(Assumptions!G70,NORMINV(RAND(),Assumptions!D70,Assumptions!E70)))</f>
        <v>0.13803190216601682</v>
      </c>
      <c r="D566" s="77">
        <f ca="1">MAX(Assumptions!F71,MIN(Assumptions!G71,NORMINV(RAND(),Assumptions!D71,Assumptions!E71)))</f>
        <v>0.29197753141690458</v>
      </c>
      <c r="E566" s="77">
        <f ca="1">MAX(Assumptions!F72,MIN(Assumptions!G72,NORMINV(RAND(),Assumptions!D72,Assumptions!E72)))</f>
        <v>8.2031839212992161E-2</v>
      </c>
      <c r="F566" s="77">
        <f ca="1">MAX(Assumptions!F73,MIN(Assumptions!G73,NORMINV(RAND(),Assumptions!D73,Assumptions!E73)))</f>
        <v>3.6552853388450678E-2</v>
      </c>
      <c r="G566" s="101">
        <f ca="1">MAX(Assumptions!F74,MIN(Assumptions!G74,NORMINV(RAND(),Assumptions!D74,Assumptions!E74)))</f>
        <v>15.779535422803615</v>
      </c>
      <c r="H566" s="77">
        <f ca="1">MAX(Assumptions!F75,MIN(Assumptions!G75,NORMINV(RAND(),Assumptions!D75,Assumptions!E75)))</f>
        <v>0.62504785709118127</v>
      </c>
      <c r="I566" s="97">
        <f ca="1">'Historical Financials'!F7*(1+C566)</f>
        <v>1180.8219016874589</v>
      </c>
      <c r="J566" s="97">
        <f t="shared" ca="1" si="145"/>
        <v>1343.8129948966721</v>
      </c>
      <c r="K566" s="97">
        <f t="shared" ca="1" si="146"/>
        <v>1529.3020587376716</v>
      </c>
      <c r="L566" s="97">
        <f t="shared" ca="1" si="147"/>
        <v>1740.3945308916379</v>
      </c>
      <c r="M566" s="97">
        <f t="shared" ca="1" si="148"/>
        <v>1980.6244985099431</v>
      </c>
      <c r="N566" s="54">
        <f>Assumptions!E59</f>
        <v>0.25</v>
      </c>
      <c r="O566" s="77">
        <f t="shared" ca="1" si="149"/>
        <v>0.26049438285422616</v>
      </c>
      <c r="P566" s="77">
        <f t="shared" ca="1" si="150"/>
        <v>0.27098876570845232</v>
      </c>
      <c r="Q566" s="77">
        <f t="shared" ca="1" si="151"/>
        <v>0.28148314856267842</v>
      </c>
      <c r="R566" s="77">
        <f t="shared" ca="1" si="152"/>
        <v>0.29197753141690458</v>
      </c>
      <c r="S566" s="97">
        <f t="shared" ca="1" si="153"/>
        <v>184.51754981401993</v>
      </c>
      <c r="T566" s="97">
        <f t="shared" ca="1" si="154"/>
        <v>218.80158813499969</v>
      </c>
      <c r="U566" s="97">
        <f t="shared" ca="1" si="155"/>
        <v>259.03463141965977</v>
      </c>
      <c r="V566" s="97">
        <f t="shared" ca="1" si="156"/>
        <v>306.20577747870396</v>
      </c>
      <c r="W566" s="97">
        <f t="shared" ca="1" si="157"/>
        <v>361.46383298975672</v>
      </c>
      <c r="X566" s="97">
        <f t="shared" ca="1" si="158"/>
        <v>1028.9755483596746</v>
      </c>
      <c r="Y566" s="97">
        <f t="shared" ca="1" si="159"/>
        <v>8238.4503675557989</v>
      </c>
      <c r="Z566" s="97">
        <f t="shared" ca="1" si="160"/>
        <v>9125.2714364432777</v>
      </c>
      <c r="AA566" s="97">
        <f ca="1">Assumptions!D40*Y566+(1-Assumptions!D40)*Z566</f>
        <v>8637.5198485551646</v>
      </c>
      <c r="AB566" s="97">
        <f t="shared" ca="1" si="161"/>
        <v>5823.564060172861</v>
      </c>
      <c r="AC566" s="97">
        <f t="shared" ca="1" si="162"/>
        <v>6852.5396085325356</v>
      </c>
      <c r="AD566" s="97">
        <f ca="1">AC566+Assumptions!D47-Assumptions!D48-Assumptions!D49</f>
        <v>7993.0396085325356</v>
      </c>
      <c r="AE566" s="73">
        <f ca="1">AD566/Assumptions!D46</f>
        <v>171.89332491467817</v>
      </c>
      <c r="AF566" s="77">
        <f ca="1">AE566/Assumptions!D45-1</f>
        <v>0.70529092177260089</v>
      </c>
    </row>
    <row r="567" spans="2:32" x14ac:dyDescent="0.2">
      <c r="B567" s="130">
        <v>556</v>
      </c>
      <c r="C567" s="77">
        <f ca="1">MAX(Assumptions!F70,MIN(Assumptions!G70,NORMINV(RAND(),Assumptions!D70,Assumptions!E70)))</f>
        <v>0.11177719018348921</v>
      </c>
      <c r="D567" s="77">
        <f ca="1">MAX(Assumptions!F71,MIN(Assumptions!G71,NORMINV(RAND(),Assumptions!D71,Assumptions!E71)))</f>
        <v>0.30831226611836127</v>
      </c>
      <c r="E567" s="77">
        <f ca="1">MAX(Assumptions!F72,MIN(Assumptions!G72,NORMINV(RAND(),Assumptions!D72,Assumptions!E72)))</f>
        <v>9.890044006263661E-2</v>
      </c>
      <c r="F567" s="77">
        <f ca="1">MAX(Assumptions!F73,MIN(Assumptions!G73,NORMINV(RAND(),Assumptions!D73,Assumptions!E73)))</f>
        <v>1.8390934401641086E-2</v>
      </c>
      <c r="G567" s="101">
        <f ca="1">MAX(Assumptions!F74,MIN(Assumptions!G74,NORMINV(RAND(),Assumptions!D74,Assumptions!E74)))</f>
        <v>15.378300250083672</v>
      </c>
      <c r="H567" s="77">
        <f ca="1">MAX(Assumptions!F75,MIN(Assumptions!G75,NORMINV(RAND(),Assumptions!D75,Assumptions!E75)))</f>
        <v>0.53747308082458967</v>
      </c>
      <c r="I567" s="97">
        <f ca="1">'Historical Financials'!F7*(1+C567)</f>
        <v>1153.5800125343883</v>
      </c>
      <c r="J567" s="97">
        <f t="shared" ca="1" si="145"/>
        <v>1282.5239449873166</v>
      </c>
      <c r="K567" s="97">
        <f t="shared" ca="1" si="146"/>
        <v>1425.8808679010426</v>
      </c>
      <c r="L567" s="97">
        <f t="shared" ca="1" si="147"/>
        <v>1585.2618248514161</v>
      </c>
      <c r="M567" s="97">
        <f t="shared" ca="1" si="148"/>
        <v>1762.4579373384579</v>
      </c>
      <c r="N567" s="54">
        <f>Assumptions!E59</f>
        <v>0.25</v>
      </c>
      <c r="O567" s="77">
        <f t="shared" ca="1" si="149"/>
        <v>0.26457806652959032</v>
      </c>
      <c r="P567" s="77">
        <f t="shared" ca="1" si="150"/>
        <v>0.27915613305918063</v>
      </c>
      <c r="Q567" s="77">
        <f t="shared" ca="1" si="151"/>
        <v>0.29373419958877095</v>
      </c>
      <c r="R567" s="77">
        <f t="shared" ca="1" si="152"/>
        <v>0.30831226611836127</v>
      </c>
      <c r="S567" s="97">
        <f t="shared" ca="1" si="153"/>
        <v>155.00455082863161</v>
      </c>
      <c r="T567" s="97">
        <f t="shared" ca="1" si="154"/>
        <v>182.37950736089292</v>
      </c>
      <c r="U567" s="97">
        <f t="shared" ca="1" si="155"/>
        <v>213.9376067415817</v>
      </c>
      <c r="V567" s="97">
        <f t="shared" ca="1" si="156"/>
        <v>250.27198233204132</v>
      </c>
      <c r="W567" s="97">
        <f t="shared" ca="1" si="157"/>
        <v>292.05610028127063</v>
      </c>
      <c r="X567" s="97">
        <f t="shared" ca="1" si="158"/>
        <v>807.17761013625841</v>
      </c>
      <c r="Y567" s="97">
        <f t="shared" ca="1" si="159"/>
        <v>3694.3126457083358</v>
      </c>
      <c r="Z567" s="97">
        <f t="shared" ca="1" si="160"/>
        <v>8356.3745985256519</v>
      </c>
      <c r="AA567" s="97">
        <f ca="1">Assumptions!D40*Y567+(1-Assumptions!D40)*Z567</f>
        <v>5792.2405244761276</v>
      </c>
      <c r="AB567" s="97">
        <f t="shared" ca="1" si="161"/>
        <v>3614.5551148170944</v>
      </c>
      <c r="AC567" s="97">
        <f t="shared" ca="1" si="162"/>
        <v>4421.7327249533528</v>
      </c>
      <c r="AD567" s="97">
        <f ca="1">AC567+Assumptions!D47-Assumptions!D48-Assumptions!D49</f>
        <v>5562.2327249533528</v>
      </c>
      <c r="AE567" s="73">
        <f ca="1">AD567/Assumptions!D46</f>
        <v>119.61790806351296</v>
      </c>
      <c r="AF567" s="77">
        <f ca="1">AE567/Assumptions!D45-1</f>
        <v>0.18668559586818412</v>
      </c>
    </row>
    <row r="568" spans="2:32" x14ac:dyDescent="0.2">
      <c r="B568" s="130">
        <v>557</v>
      </c>
      <c r="C568" s="77">
        <f ca="1">MAX(Assumptions!F70,MIN(Assumptions!G70,NORMINV(RAND(),Assumptions!D70,Assumptions!E70)))</f>
        <v>0.15097792648817673</v>
      </c>
      <c r="D568" s="77">
        <f ca="1">MAX(Assumptions!F71,MIN(Assumptions!G71,NORMINV(RAND(),Assumptions!D71,Assumptions!E71)))</f>
        <v>0.29021540431660281</v>
      </c>
      <c r="E568" s="77">
        <f ca="1">MAX(Assumptions!F72,MIN(Assumptions!G72,NORMINV(RAND(),Assumptions!D72,Assumptions!E72)))</f>
        <v>8.9794862749416018E-2</v>
      </c>
      <c r="F568" s="77">
        <f ca="1">MAX(Assumptions!F73,MIN(Assumptions!G73,NORMINV(RAND(),Assumptions!D73,Assumptions!E73)))</f>
        <v>4.0103117119035178E-2</v>
      </c>
      <c r="G568" s="101">
        <f ca="1">MAX(Assumptions!F74,MIN(Assumptions!G74,NORMINV(RAND(),Assumptions!D74,Assumptions!E74)))</f>
        <v>12.619181058292758</v>
      </c>
      <c r="H568" s="77">
        <f ca="1">MAX(Assumptions!F75,MIN(Assumptions!G75,NORMINV(RAND(),Assumptions!D75,Assumptions!E75)))</f>
        <v>0.5982835910175488</v>
      </c>
      <c r="I568" s="97">
        <f ca="1">'Historical Financials'!F7*(1+C568)</f>
        <v>1194.2546965241322</v>
      </c>
      <c r="J568" s="97">
        <f t="shared" ca="1" si="145"/>
        <v>1374.5607943041125</v>
      </c>
      <c r="K568" s="97">
        <f t="shared" ca="1" si="146"/>
        <v>1582.0891328600887</v>
      </c>
      <c r="L568" s="97">
        <f t="shared" ca="1" si="147"/>
        <v>1820.9496696587826</v>
      </c>
      <c r="M568" s="97">
        <f t="shared" ca="1" si="148"/>
        <v>2095.8728750231958</v>
      </c>
      <c r="N568" s="54">
        <f>Assumptions!E59</f>
        <v>0.25</v>
      </c>
      <c r="O568" s="77">
        <f t="shared" ca="1" si="149"/>
        <v>0.26005385107915069</v>
      </c>
      <c r="P568" s="77">
        <f t="shared" ca="1" si="150"/>
        <v>0.27010770215830138</v>
      </c>
      <c r="Q568" s="77">
        <f t="shared" ca="1" si="151"/>
        <v>0.28016155323745212</v>
      </c>
      <c r="R568" s="77">
        <f t="shared" ca="1" si="152"/>
        <v>0.29021540431660281</v>
      </c>
      <c r="S568" s="97">
        <f t="shared" ca="1" si="153"/>
        <v>178.6257471065077</v>
      </c>
      <c r="T568" s="97">
        <f t="shared" ca="1" si="154"/>
        <v>213.86234960090209</v>
      </c>
      <c r="U568" s="97">
        <f t="shared" ca="1" si="155"/>
        <v>255.66719546572827</v>
      </c>
      <c r="V568" s="97">
        <f t="shared" ca="1" si="156"/>
        <v>305.2204093340776</v>
      </c>
      <c r="W568" s="97">
        <f t="shared" ca="1" si="157"/>
        <v>363.90874264418284</v>
      </c>
      <c r="X568" s="97">
        <f t="shared" ca="1" si="158"/>
        <v>994.63968700870635</v>
      </c>
      <c r="Y568" s="97">
        <f t="shared" ca="1" si="159"/>
        <v>7617.0118954257887</v>
      </c>
      <c r="Z568" s="97">
        <f t="shared" ca="1" si="160"/>
        <v>7675.6748489662441</v>
      </c>
      <c r="AA568" s="97">
        <f ca="1">Assumptions!D40*Y568+(1-Assumptions!D40)*Z568</f>
        <v>7643.4102245189933</v>
      </c>
      <c r="AB568" s="97">
        <f t="shared" ca="1" si="161"/>
        <v>4972.3694249728469</v>
      </c>
      <c r="AC568" s="97">
        <f t="shared" ca="1" si="162"/>
        <v>5967.0091119815534</v>
      </c>
      <c r="AD568" s="97">
        <f ca="1">AC568+Assumptions!D47-Assumptions!D48-Assumptions!D49</f>
        <v>7107.5091119815534</v>
      </c>
      <c r="AE568" s="73">
        <f ca="1">AD568/Assumptions!D46</f>
        <v>152.84965832218396</v>
      </c>
      <c r="AF568" s="77">
        <f ca="1">AE568/Assumptions!D45-1</f>
        <v>0.51636565795817413</v>
      </c>
    </row>
    <row r="569" spans="2:32" x14ac:dyDescent="0.2">
      <c r="B569" s="130">
        <v>558</v>
      </c>
      <c r="C569" s="77">
        <f ca="1">MAX(Assumptions!F70,MIN(Assumptions!G70,NORMINV(RAND(),Assumptions!D70,Assumptions!E70)))</f>
        <v>0.13558051432297061</v>
      </c>
      <c r="D569" s="77">
        <f ca="1">MAX(Assumptions!F71,MIN(Assumptions!G71,NORMINV(RAND(),Assumptions!D71,Assumptions!E71)))</f>
        <v>0.37311937469095169</v>
      </c>
      <c r="E569" s="77">
        <f ca="1">MAX(Assumptions!F72,MIN(Assumptions!G72,NORMINV(RAND(),Assumptions!D72,Assumptions!E72)))</f>
        <v>9.7203959493901343E-2</v>
      </c>
      <c r="F569" s="77">
        <f ca="1">MAX(Assumptions!F73,MIN(Assumptions!G73,NORMINV(RAND(),Assumptions!D73,Assumptions!E73)))</f>
        <v>2.9430054410605425E-2</v>
      </c>
      <c r="G569" s="101">
        <f ca="1">MAX(Assumptions!F74,MIN(Assumptions!G74,NORMINV(RAND(),Assumptions!D74,Assumptions!E74)))</f>
        <v>13.039553767867238</v>
      </c>
      <c r="H569" s="77">
        <f ca="1">MAX(Assumptions!F75,MIN(Assumptions!G75,NORMINV(RAND(),Assumptions!D75,Assumptions!E75)))</f>
        <v>0.66395453337620736</v>
      </c>
      <c r="I569" s="97">
        <f ca="1">'Historical Financials'!F7*(1+C569)</f>
        <v>1178.2783416615143</v>
      </c>
      <c r="J569" s="97">
        <f t="shared" ca="1" si="145"/>
        <v>1338.0299252395994</v>
      </c>
      <c r="K569" s="97">
        <f t="shared" ca="1" si="146"/>
        <v>1519.4407106831102</v>
      </c>
      <c r="L569" s="97">
        <f t="shared" ca="1" si="147"/>
        <v>1725.4472637207864</v>
      </c>
      <c r="M569" s="97">
        <f t="shared" ca="1" si="148"/>
        <v>1959.3842911732131</v>
      </c>
      <c r="N569" s="54">
        <f>Assumptions!E59</f>
        <v>0.25</v>
      </c>
      <c r="O569" s="77">
        <f t="shared" ca="1" si="149"/>
        <v>0.28077984367273789</v>
      </c>
      <c r="P569" s="77">
        <f t="shared" ca="1" si="150"/>
        <v>0.31155968734547584</v>
      </c>
      <c r="Q569" s="77">
        <f t="shared" ca="1" si="151"/>
        <v>0.34233953101821379</v>
      </c>
      <c r="R569" s="77">
        <f t="shared" ca="1" si="152"/>
        <v>0.37311937469095169</v>
      </c>
      <c r="S569" s="97">
        <f t="shared" ca="1" si="153"/>
        <v>195.58081163129054</v>
      </c>
      <c r="T569" s="97">
        <f t="shared" ca="1" si="154"/>
        <v>249.4422958309342</v>
      </c>
      <c r="U569" s="97">
        <f t="shared" ca="1" si="155"/>
        <v>314.31373417358543</v>
      </c>
      <c r="V569" s="97">
        <f t="shared" ca="1" si="156"/>
        <v>392.19051126129693</v>
      </c>
      <c r="W569" s="97">
        <f t="shared" ca="1" si="157"/>
        <v>485.40669642504133</v>
      </c>
      <c r="X569" s="97">
        <f t="shared" ca="1" si="158"/>
        <v>1199.2867037348208</v>
      </c>
      <c r="Y569" s="97">
        <f t="shared" ca="1" si="159"/>
        <v>7372.929762538658</v>
      </c>
      <c r="Z569" s="97">
        <f t="shared" ca="1" si="160"/>
        <v>9533.0122759034566</v>
      </c>
      <c r="AA569" s="97">
        <f ca="1">Assumptions!D40*Y569+(1-Assumptions!D40)*Z569</f>
        <v>8344.9668935528171</v>
      </c>
      <c r="AB569" s="97">
        <f t="shared" ca="1" si="161"/>
        <v>5247.927023088364</v>
      </c>
      <c r="AC569" s="97">
        <f t="shared" ca="1" si="162"/>
        <v>6447.2137268231845</v>
      </c>
      <c r="AD569" s="97">
        <f ca="1">AC569+Assumptions!D47-Assumptions!D48-Assumptions!D49</f>
        <v>7587.7137268231845</v>
      </c>
      <c r="AE569" s="73">
        <f ca="1">AD569/Assumptions!D46</f>
        <v>163.1766392865201</v>
      </c>
      <c r="AF569" s="77">
        <f ca="1">AE569/Assumptions!D45-1</f>
        <v>0.61881586593769944</v>
      </c>
    </row>
    <row r="570" spans="2:32" x14ac:dyDescent="0.2">
      <c r="B570" s="130">
        <v>559</v>
      </c>
      <c r="C570" s="77">
        <f ca="1">MAX(Assumptions!F70,MIN(Assumptions!G70,NORMINV(RAND(),Assumptions!D70,Assumptions!E70)))</f>
        <v>0.14173705433570669</v>
      </c>
      <c r="D570" s="77">
        <f ca="1">MAX(Assumptions!F71,MIN(Assumptions!G71,NORMINV(RAND(),Assumptions!D71,Assumptions!E71)))</f>
        <v>0.2403479741190625</v>
      </c>
      <c r="E570" s="77">
        <f ca="1">MAX(Assumptions!F72,MIN(Assumptions!G72,NORMINV(RAND(),Assumptions!D72,Assumptions!E72)))</f>
        <v>6.8154831950346495E-2</v>
      </c>
      <c r="F570" s="77">
        <f ca="1">MAX(Assumptions!F73,MIN(Assumptions!G73,NORMINV(RAND(),Assumptions!D73,Assumptions!E73)))</f>
        <v>2.8016949586813861E-2</v>
      </c>
      <c r="G570" s="101">
        <f ca="1">MAX(Assumptions!F74,MIN(Assumptions!G74,NORMINV(RAND(),Assumptions!D74,Assumptions!E74)))</f>
        <v>11.168919777791412</v>
      </c>
      <c r="H570" s="77">
        <f ca="1">MAX(Assumptions!F75,MIN(Assumptions!G75,NORMINV(RAND(),Assumptions!D75,Assumptions!E75)))</f>
        <v>0.61862857217143119</v>
      </c>
      <c r="I570" s="97">
        <f ca="1">'Historical Financials'!F7*(1+C570)</f>
        <v>1184.666367578729</v>
      </c>
      <c r="J570" s="97">
        <f t="shared" ca="1" si="145"/>
        <v>1352.5774888899196</v>
      </c>
      <c r="K570" s="97">
        <f t="shared" ca="1" si="146"/>
        <v>1544.2878379259637</v>
      </c>
      <c r="L570" s="97">
        <f t="shared" ca="1" si="147"/>
        <v>1763.1706471200469</v>
      </c>
      <c r="M570" s="97">
        <f t="shared" ca="1" si="148"/>
        <v>2013.0772609340238</v>
      </c>
      <c r="N570" s="54">
        <f>Assumptions!E59</f>
        <v>0.25</v>
      </c>
      <c r="O570" s="77">
        <f t="shared" ca="1" si="149"/>
        <v>0.24758699352976563</v>
      </c>
      <c r="P570" s="77">
        <f t="shared" ca="1" si="150"/>
        <v>0.24517398705953125</v>
      </c>
      <c r="Q570" s="77">
        <f t="shared" ca="1" si="151"/>
        <v>0.24276098058929688</v>
      </c>
      <c r="R570" s="77">
        <f t="shared" ca="1" si="152"/>
        <v>0.2403479741190625</v>
      </c>
      <c r="S570" s="97">
        <f t="shared" ca="1" si="153"/>
        <v>183.21711586868625</v>
      </c>
      <c r="T570" s="97">
        <f t="shared" ca="1" si="154"/>
        <v>207.16670370813705</v>
      </c>
      <c r="U570" s="97">
        <f t="shared" ca="1" si="155"/>
        <v>234.22465904687164</v>
      </c>
      <c r="V570" s="97">
        <f t="shared" ca="1" si="156"/>
        <v>264.79099091913406</v>
      </c>
      <c r="W570" s="97">
        <f t="shared" ca="1" si="157"/>
        <v>299.31665534866067</v>
      </c>
      <c r="X570" s="97">
        <f t="shared" ca="1" si="158"/>
        <v>963.95498476016371</v>
      </c>
      <c r="Y570" s="97">
        <f t="shared" ca="1" si="159"/>
        <v>7666.1392398623839</v>
      </c>
      <c r="Z570" s="97">
        <f t="shared" ca="1" si="160"/>
        <v>5403.9594388789801</v>
      </c>
      <c r="AA570" s="97">
        <f ca="1">Assumptions!D40*Y570+(1-Assumptions!D40)*Z570</f>
        <v>6648.1583294198526</v>
      </c>
      <c r="AB570" s="97">
        <f t="shared" ca="1" si="161"/>
        <v>4781.1272952965846</v>
      </c>
      <c r="AC570" s="97">
        <f t="shared" ca="1" si="162"/>
        <v>5745.0822800567485</v>
      </c>
      <c r="AD570" s="97">
        <f ca="1">AC570+Assumptions!D47-Assumptions!D48-Assumptions!D49</f>
        <v>6885.5822800567485</v>
      </c>
      <c r="AE570" s="73">
        <f ca="1">AD570/Assumptions!D46</f>
        <v>148.07703828079028</v>
      </c>
      <c r="AF570" s="77">
        <f ca="1">AE570/Assumptions!D45-1</f>
        <v>0.46901823691260192</v>
      </c>
    </row>
    <row r="571" spans="2:32" x14ac:dyDescent="0.2">
      <c r="B571" s="130">
        <v>560</v>
      </c>
      <c r="C571" s="77">
        <f ca="1">MAX(Assumptions!F70,MIN(Assumptions!G70,NORMINV(RAND(),Assumptions!D70,Assumptions!E70)))</f>
        <v>0.12543727474565927</v>
      </c>
      <c r="D571" s="77">
        <f ca="1">MAX(Assumptions!F71,MIN(Assumptions!G71,NORMINV(RAND(),Assumptions!D71,Assumptions!E71)))</f>
        <v>0.35390219137309309</v>
      </c>
      <c r="E571" s="77">
        <f ca="1">MAX(Assumptions!F72,MIN(Assumptions!G72,NORMINV(RAND(),Assumptions!D72,Assumptions!E72)))</f>
        <v>0.10098579617355638</v>
      </c>
      <c r="F571" s="77">
        <f ca="1">MAX(Assumptions!F73,MIN(Assumptions!G73,NORMINV(RAND(),Assumptions!D73,Assumptions!E73)))</f>
        <v>3.7457976828856709E-2</v>
      </c>
      <c r="G571" s="101">
        <f ca="1">MAX(Assumptions!F74,MIN(Assumptions!G74,NORMINV(RAND(),Assumptions!D74,Assumptions!E74)))</f>
        <v>15.115580651146249</v>
      </c>
      <c r="H571" s="77">
        <f ca="1">MAX(Assumptions!F75,MIN(Assumptions!G75,NORMINV(RAND(),Assumptions!D75,Assumptions!E75)))</f>
        <v>0.56668195563438595</v>
      </c>
      <c r="I571" s="97">
        <f ca="1">'Historical Financials'!F7*(1+C571)</f>
        <v>1167.7537162760962</v>
      </c>
      <c r="J571" s="97">
        <f t="shared" ca="1" si="145"/>
        <v>1314.2335600198855</v>
      </c>
      <c r="K571" s="97">
        <f t="shared" ca="1" si="146"/>
        <v>1479.087436168066</v>
      </c>
      <c r="L571" s="97">
        <f t="shared" ca="1" si="147"/>
        <v>1664.6201332715325</v>
      </c>
      <c r="M571" s="97">
        <f t="shared" ca="1" si="148"/>
        <v>1873.4255462758699</v>
      </c>
      <c r="N571" s="54">
        <f>Assumptions!E59</f>
        <v>0.25</v>
      </c>
      <c r="O571" s="77">
        <f t="shared" ca="1" si="149"/>
        <v>0.27597554784327327</v>
      </c>
      <c r="P571" s="77">
        <f t="shared" ca="1" si="150"/>
        <v>0.30195109568654654</v>
      </c>
      <c r="Q571" s="77">
        <f t="shared" ca="1" si="151"/>
        <v>0.32792664352981982</v>
      </c>
      <c r="R571" s="77">
        <f t="shared" ca="1" si="152"/>
        <v>0.35390219137309309</v>
      </c>
      <c r="S571" s="97">
        <f t="shared" ca="1" si="153"/>
        <v>165.43623990966501</v>
      </c>
      <c r="T571" s="97">
        <f t="shared" ca="1" si="154"/>
        <v>205.53346372738301</v>
      </c>
      <c r="U571" s="97">
        <f t="shared" ca="1" si="155"/>
        <v>253.08700235227113</v>
      </c>
      <c r="V571" s="97">
        <f t="shared" ca="1" si="156"/>
        <v>309.33654523749686</v>
      </c>
      <c r="W571" s="97">
        <f t="shared" ca="1" si="157"/>
        <v>375.71546691018216</v>
      </c>
      <c r="X571" s="97">
        <f t="shared" ca="1" si="158"/>
        <v>952.23048580040472</v>
      </c>
      <c r="Y571" s="97">
        <f t="shared" ca="1" si="159"/>
        <v>6135.7215182999698</v>
      </c>
      <c r="Z571" s="97">
        <f t="shared" ca="1" si="160"/>
        <v>10021.772151905308</v>
      </c>
      <c r="AA571" s="97">
        <f ca="1">Assumptions!D40*Y571+(1-Assumptions!D40)*Z571</f>
        <v>7884.4443034223723</v>
      </c>
      <c r="AB571" s="97">
        <f t="shared" ca="1" si="161"/>
        <v>4873.7417018870701</v>
      </c>
      <c r="AC571" s="97">
        <f t="shared" ca="1" si="162"/>
        <v>5825.9721876874746</v>
      </c>
      <c r="AD571" s="97">
        <f ca="1">AC571+Assumptions!D47-Assumptions!D48-Assumptions!D49</f>
        <v>6966.4721876874746</v>
      </c>
      <c r="AE571" s="73">
        <f ca="1">AD571/Assumptions!D46</f>
        <v>149.81660618682741</v>
      </c>
      <c r="AF571" s="77">
        <f ca="1">AE571/Assumptions!D45-1</f>
        <v>0.48627585502804971</v>
      </c>
    </row>
    <row r="572" spans="2:32" x14ac:dyDescent="0.2">
      <c r="B572" s="130">
        <v>561</v>
      </c>
      <c r="C572" s="77">
        <f ca="1">MAX(Assumptions!F70,MIN(Assumptions!G70,NORMINV(RAND(),Assumptions!D70,Assumptions!E70)))</f>
        <v>0.11830191365528075</v>
      </c>
      <c r="D572" s="77">
        <f ca="1">MAX(Assumptions!F71,MIN(Assumptions!G71,NORMINV(RAND(),Assumptions!D71,Assumptions!E71)))</f>
        <v>0.33938616301822921</v>
      </c>
      <c r="E572" s="77">
        <f ca="1">MAX(Assumptions!F72,MIN(Assumptions!G72,NORMINV(RAND(),Assumptions!D72,Assumptions!E72)))</f>
        <v>7.6651103905316514E-2</v>
      </c>
      <c r="F572" s="77">
        <f ca="1">MAX(Assumptions!F73,MIN(Assumptions!G73,NORMINV(RAND(),Assumptions!D73,Assumptions!E73)))</f>
        <v>4.2393087488444517E-2</v>
      </c>
      <c r="G572" s="101">
        <f ca="1">MAX(Assumptions!F74,MIN(Assumptions!G74,NORMINV(RAND(),Assumptions!D74,Assumptions!E74)))</f>
        <v>15.990495471462953</v>
      </c>
      <c r="H572" s="77">
        <f ca="1">MAX(Assumptions!F75,MIN(Assumptions!G75,NORMINV(RAND(),Assumptions!D75,Assumptions!E75)))</f>
        <v>0.585429517436724</v>
      </c>
      <c r="I572" s="97">
        <f ca="1">'Historical Financials'!F7*(1+C572)</f>
        <v>1160.3500656087192</v>
      </c>
      <c r="J572" s="97">
        <f t="shared" ca="1" si="145"/>
        <v>1297.6216988802612</v>
      </c>
      <c r="K572" s="97">
        <f t="shared" ca="1" si="146"/>
        <v>1451.1328290584127</v>
      </c>
      <c r="L572" s="97">
        <f t="shared" ca="1" si="147"/>
        <v>1622.8046197040242</v>
      </c>
      <c r="M572" s="97">
        <f t="shared" ca="1" si="148"/>
        <v>1814.7855117036404</v>
      </c>
      <c r="N572" s="54">
        <f>Assumptions!E59</f>
        <v>0.25</v>
      </c>
      <c r="O572" s="77">
        <f t="shared" ca="1" si="149"/>
        <v>0.27234654075455733</v>
      </c>
      <c r="P572" s="77">
        <f t="shared" ca="1" si="150"/>
        <v>0.29469308150911461</v>
      </c>
      <c r="Q572" s="77">
        <f t="shared" ca="1" si="151"/>
        <v>0.31703962226367188</v>
      </c>
      <c r="R572" s="77">
        <f t="shared" ca="1" si="152"/>
        <v>0.33938616301822921</v>
      </c>
      <c r="S572" s="97">
        <f t="shared" ca="1" si="153"/>
        <v>169.82579474174588</v>
      </c>
      <c r="T572" s="97">
        <f t="shared" ca="1" si="154"/>
        <v>206.89241948196567</v>
      </c>
      <c r="U572" s="97">
        <f t="shared" ca="1" si="155"/>
        <v>250.35237929184296</v>
      </c>
      <c r="V572" s="97">
        <f t="shared" ca="1" si="156"/>
        <v>301.19960159940433</v>
      </c>
      <c r="W572" s="97">
        <f t="shared" ca="1" si="157"/>
        <v>360.57370395044438</v>
      </c>
      <c r="X572" s="97">
        <f t="shared" ca="1" si="158"/>
        <v>1010.2142369973643</v>
      </c>
      <c r="Y572" s="97">
        <f t="shared" ca="1" si="159"/>
        <v>10971.433137119349</v>
      </c>
      <c r="Z572" s="97">
        <f t="shared" ca="1" si="160"/>
        <v>9848.7555007360806</v>
      </c>
      <c r="AA572" s="97">
        <f ca="1">Assumptions!D40*Y572+(1-Assumptions!D40)*Z572</f>
        <v>10466.228200746878</v>
      </c>
      <c r="AB572" s="97">
        <f t="shared" ca="1" si="161"/>
        <v>7234.6120857061778</v>
      </c>
      <c r="AC572" s="97">
        <f t="shared" ca="1" si="162"/>
        <v>8244.8263227035422</v>
      </c>
      <c r="AD572" s="97">
        <f ca="1">AC572+Assumptions!D47-Assumptions!D48-Assumptions!D49</f>
        <v>9385.3263227035422</v>
      </c>
      <c r="AE572" s="73">
        <f ca="1">AD572/Assumptions!D46</f>
        <v>201.83497468179661</v>
      </c>
      <c r="AF572" s="77">
        <f ca="1">AE572/Assumptions!D45-1</f>
        <v>1.0023310980336966</v>
      </c>
    </row>
    <row r="573" spans="2:32" x14ac:dyDescent="0.2">
      <c r="B573" s="130">
        <v>562</v>
      </c>
      <c r="C573" s="77">
        <f ca="1">MAX(Assumptions!F70,MIN(Assumptions!G70,NORMINV(RAND(),Assumptions!D70,Assumptions!E70)))</f>
        <v>0.14328371853128269</v>
      </c>
      <c r="D573" s="77">
        <f ca="1">MAX(Assumptions!F71,MIN(Assumptions!G71,NORMINV(RAND(),Assumptions!D71,Assumptions!E71)))</f>
        <v>0.32961557749365905</v>
      </c>
      <c r="E573" s="77">
        <f ca="1">MAX(Assumptions!F72,MIN(Assumptions!G72,NORMINV(RAND(),Assumptions!D72,Assumptions!E72)))</f>
        <v>9.3150082014732363E-2</v>
      </c>
      <c r="F573" s="77">
        <f ca="1">MAX(Assumptions!F73,MIN(Assumptions!G73,NORMINV(RAND(),Assumptions!D73,Assumptions!E73)))</f>
        <v>3.671722404904787E-2</v>
      </c>
      <c r="G573" s="101">
        <f ca="1">MAX(Assumptions!F74,MIN(Assumptions!G74,NORMINV(RAND(),Assumptions!D74,Assumptions!E74)))</f>
        <v>13.690331238131728</v>
      </c>
      <c r="H573" s="77">
        <f ca="1">MAX(Assumptions!F75,MIN(Assumptions!G75,NORMINV(RAND(),Assumptions!D75,Assumptions!E75)))</f>
        <v>0.56280060916703167</v>
      </c>
      <c r="I573" s="97">
        <f ca="1">'Historical Financials'!F7*(1+C573)</f>
        <v>1186.2711863480588</v>
      </c>
      <c r="J573" s="97">
        <f t="shared" ca="1" si="145"/>
        <v>1356.244533114525</v>
      </c>
      <c r="K573" s="97">
        <f t="shared" ca="1" si="146"/>
        <v>1550.5722930568975</v>
      </c>
      <c r="L573" s="97">
        <f t="shared" ca="1" si="147"/>
        <v>1772.7440570576675</v>
      </c>
      <c r="M573" s="97">
        <f t="shared" ca="1" si="148"/>
        <v>2026.7494175571226</v>
      </c>
      <c r="N573" s="54">
        <f>Assumptions!E59</f>
        <v>0.25</v>
      </c>
      <c r="O573" s="77">
        <f t="shared" ca="1" si="149"/>
        <v>0.26990389437341478</v>
      </c>
      <c r="P573" s="77">
        <f t="shared" ca="1" si="150"/>
        <v>0.28980778874682955</v>
      </c>
      <c r="Q573" s="77">
        <f t="shared" ca="1" si="151"/>
        <v>0.30971168312024427</v>
      </c>
      <c r="R573" s="77">
        <f t="shared" ca="1" si="152"/>
        <v>0.32961557749365905</v>
      </c>
      <c r="S573" s="97">
        <f t="shared" ca="1" si="153"/>
        <v>166.90853657849621</v>
      </c>
      <c r="T573" s="97">
        <f t="shared" ca="1" si="154"/>
        <v>206.0163603741893</v>
      </c>
      <c r="U573" s="97">
        <f t="shared" ca="1" si="155"/>
        <v>252.90454336128218</v>
      </c>
      <c r="V573" s="97">
        <f t="shared" ca="1" si="156"/>
        <v>308.99979075015267</v>
      </c>
      <c r="W573" s="97">
        <f t="shared" ca="1" si="157"/>
        <v>375.97792248979084</v>
      </c>
      <c r="X573" s="97">
        <f t="shared" ca="1" si="158"/>
        <v>975.94326946910678</v>
      </c>
      <c r="Y573" s="97">
        <f t="shared" ca="1" si="159"/>
        <v>6907.0183959912483</v>
      </c>
      <c r="Z573" s="97">
        <f t="shared" ca="1" si="160"/>
        <v>9145.8008631654029</v>
      </c>
      <c r="AA573" s="97">
        <f ca="1">Assumptions!D40*Y573+(1-Assumptions!D40)*Z573</f>
        <v>7914.4705062196181</v>
      </c>
      <c r="AB573" s="97">
        <f t="shared" ca="1" si="161"/>
        <v>5070.1744979508521</v>
      </c>
      <c r="AC573" s="97">
        <f t="shared" ca="1" si="162"/>
        <v>6046.1177674199589</v>
      </c>
      <c r="AD573" s="97">
        <f ca="1">AC573+Assumptions!D47-Assumptions!D48-Assumptions!D49</f>
        <v>7186.6177674199589</v>
      </c>
      <c r="AE573" s="73">
        <f ca="1">AD573/Assumptions!D46</f>
        <v>154.55091972946147</v>
      </c>
      <c r="AF573" s="77">
        <f ca="1">AE573/Assumptions!D45-1</f>
        <v>0.53324325128433991</v>
      </c>
    </row>
    <row r="574" spans="2:32" x14ac:dyDescent="0.2">
      <c r="B574" s="130">
        <v>563</v>
      </c>
      <c r="C574" s="77">
        <f ca="1">MAX(Assumptions!F70,MIN(Assumptions!G70,NORMINV(RAND(),Assumptions!D70,Assumptions!E70)))</f>
        <v>0.12780308805451454</v>
      </c>
      <c r="D574" s="77">
        <f ca="1">MAX(Assumptions!F71,MIN(Assumptions!G71,NORMINV(RAND(),Assumptions!D71,Assumptions!E71)))</f>
        <v>0.32601132825284712</v>
      </c>
      <c r="E574" s="77">
        <f ca="1">MAX(Assumptions!F72,MIN(Assumptions!G72,NORMINV(RAND(),Assumptions!D72,Assumptions!E72)))</f>
        <v>8.3421851790347223E-2</v>
      </c>
      <c r="F574" s="77">
        <f ca="1">MAX(Assumptions!F73,MIN(Assumptions!G73,NORMINV(RAND(),Assumptions!D73,Assumptions!E73)))</f>
        <v>3.8075013978530636E-2</v>
      </c>
      <c r="G574" s="101">
        <f ca="1">MAX(Assumptions!F74,MIN(Assumptions!G74,NORMINV(RAND(),Assumptions!D74,Assumptions!E74)))</f>
        <v>18.8568202046227</v>
      </c>
      <c r="H574" s="77">
        <f ca="1">MAX(Assumptions!F75,MIN(Assumptions!G75,NORMINV(RAND(),Assumptions!D75,Assumptions!E75)))</f>
        <v>0.62122378012407353</v>
      </c>
      <c r="I574" s="97">
        <f ca="1">'Historical Financials'!F7*(1+C574)</f>
        <v>1170.2084841653641</v>
      </c>
      <c r="J574" s="97">
        <f t="shared" ca="1" si="145"/>
        <v>1319.76474210929</v>
      </c>
      <c r="K574" s="97">
        <f t="shared" ca="1" si="146"/>
        <v>1488.4347516563271</v>
      </c>
      <c r="L574" s="97">
        <f t="shared" ca="1" si="147"/>
        <v>1678.6613092856601</v>
      </c>
      <c r="M574" s="97">
        <f t="shared" ca="1" si="148"/>
        <v>1893.1994084100018</v>
      </c>
      <c r="N574" s="54">
        <f>Assumptions!E59</f>
        <v>0.25</v>
      </c>
      <c r="O574" s="77">
        <f t="shared" ca="1" si="149"/>
        <v>0.26900283206321179</v>
      </c>
      <c r="P574" s="77">
        <f t="shared" ca="1" si="150"/>
        <v>0.28800566412642359</v>
      </c>
      <c r="Q574" s="77">
        <f t="shared" ca="1" si="151"/>
        <v>0.30700849618963533</v>
      </c>
      <c r="R574" s="77">
        <f t="shared" ca="1" si="152"/>
        <v>0.32601132825284712</v>
      </c>
      <c r="S574" s="97">
        <f t="shared" ca="1" si="153"/>
        <v>181.74033451661739</v>
      </c>
      <c r="T574" s="97">
        <f t="shared" ca="1" si="154"/>
        <v>220.54714801080473</v>
      </c>
      <c r="U574" s="97">
        <f t="shared" ca="1" si="155"/>
        <v>266.30474345340821</v>
      </c>
      <c r="V574" s="97">
        <f t="shared" ca="1" si="156"/>
        <v>320.15592753267049</v>
      </c>
      <c r="W574" s="97">
        <f t="shared" ca="1" si="157"/>
        <v>383.42208388864401</v>
      </c>
      <c r="X574" s="97">
        <f t="shared" ca="1" si="158"/>
        <v>1054.2632136355751</v>
      </c>
      <c r="Y574" s="97">
        <f t="shared" ca="1" si="159"/>
        <v>8777.2577824305154</v>
      </c>
      <c r="Z574" s="97">
        <f t="shared" ca="1" si="160"/>
        <v>11638.513414483088</v>
      </c>
      <c r="AA574" s="97">
        <f ca="1">Assumptions!D40*Y574+(1-Assumptions!D40)*Z574</f>
        <v>10064.822816854172</v>
      </c>
      <c r="AB574" s="97">
        <f t="shared" ca="1" si="161"/>
        <v>6742.4569196993307</v>
      </c>
      <c r="AC574" s="97">
        <f t="shared" ca="1" si="162"/>
        <v>7796.7201333349058</v>
      </c>
      <c r="AD574" s="97">
        <f ca="1">AC574+Assumptions!D47-Assumptions!D48-Assumptions!D49</f>
        <v>8937.2201333349058</v>
      </c>
      <c r="AE574" s="73">
        <f ca="1">AD574/Assumptions!D46</f>
        <v>192.19828243730981</v>
      </c>
      <c r="AF574" s="77">
        <f ca="1">AE574/Assumptions!D45-1</f>
        <v>0.90672899243362926</v>
      </c>
    </row>
    <row r="575" spans="2:32" x14ac:dyDescent="0.2">
      <c r="B575" s="130">
        <v>564</v>
      </c>
      <c r="C575" s="77">
        <f ca="1">MAX(Assumptions!F70,MIN(Assumptions!G70,NORMINV(RAND(),Assumptions!D70,Assumptions!E70)))</f>
        <v>0.1025885349848588</v>
      </c>
      <c r="D575" s="77">
        <f ca="1">MAX(Assumptions!F71,MIN(Assumptions!G71,NORMINV(RAND(),Assumptions!D71,Assumptions!E71)))</f>
        <v>0.27240806125051181</v>
      </c>
      <c r="E575" s="77">
        <f ca="1">MAX(Assumptions!F72,MIN(Assumptions!G72,NORMINV(RAND(),Assumptions!D72,Assumptions!E72)))</f>
        <v>8.5715129121849268E-2</v>
      </c>
      <c r="F575" s="77">
        <f ca="1">MAX(Assumptions!F73,MIN(Assumptions!G73,NORMINV(RAND(),Assumptions!D73,Assumptions!E73)))</f>
        <v>3.0586031755089706E-2</v>
      </c>
      <c r="G575" s="101">
        <f ca="1">MAX(Assumptions!F74,MIN(Assumptions!G74,NORMINV(RAND(),Assumptions!D74,Assumptions!E74)))</f>
        <v>15.272402534995226</v>
      </c>
      <c r="H575" s="77">
        <f ca="1">MAX(Assumptions!F75,MIN(Assumptions!G75,NORMINV(RAND(),Assumptions!D75,Assumptions!E75)))</f>
        <v>0.60418733579817196</v>
      </c>
      <c r="I575" s="97">
        <f ca="1">'Historical Financials'!F7*(1+C575)</f>
        <v>1144.0458639002893</v>
      </c>
      <c r="J575" s="97">
        <f t="shared" ca="1" si="145"/>
        <v>1261.4118530333071</v>
      </c>
      <c r="K575" s="97">
        <f t="shared" ca="1" si="146"/>
        <v>1390.8182470485301</v>
      </c>
      <c r="L575" s="97">
        <f t="shared" ca="1" si="147"/>
        <v>1533.5002534434482</v>
      </c>
      <c r="M575" s="97">
        <f t="shared" ca="1" si="148"/>
        <v>1690.819797843121</v>
      </c>
      <c r="N575" s="54">
        <f>Assumptions!E59</f>
        <v>0.25</v>
      </c>
      <c r="O575" s="77">
        <f t="shared" ca="1" si="149"/>
        <v>0.25560201531262794</v>
      </c>
      <c r="P575" s="77">
        <f t="shared" ca="1" si="150"/>
        <v>0.26120403062525588</v>
      </c>
      <c r="Q575" s="77">
        <f t="shared" ca="1" si="151"/>
        <v>0.26680604593788387</v>
      </c>
      <c r="R575" s="77">
        <f t="shared" ca="1" si="152"/>
        <v>0.27240806125051181</v>
      </c>
      <c r="S575" s="97">
        <f t="shared" ca="1" si="153"/>
        <v>172.80450563520847</v>
      </c>
      <c r="T575" s="97">
        <f t="shared" ca="1" si="154"/>
        <v>194.80172540967897</v>
      </c>
      <c r="U575" s="97">
        <f t="shared" ca="1" si="155"/>
        <v>219.49360524802756</v>
      </c>
      <c r="V575" s="97">
        <f t="shared" ca="1" si="156"/>
        <v>247.2015199017242</v>
      </c>
      <c r="W575" s="97">
        <f t="shared" ca="1" si="157"/>
        <v>278.28442315149334</v>
      </c>
      <c r="X575" s="97">
        <f t="shared" ca="1" si="158"/>
        <v>858.29118208013711</v>
      </c>
      <c r="Y575" s="97">
        <f t="shared" ca="1" si="159"/>
        <v>5202.2625628526475</v>
      </c>
      <c r="Z575" s="97">
        <f t="shared" ca="1" si="160"/>
        <v>7034.3608311053422</v>
      </c>
      <c r="AA575" s="97">
        <f ca="1">Assumptions!D40*Y575+(1-Assumptions!D40)*Z575</f>
        <v>6026.7067835663602</v>
      </c>
      <c r="AB575" s="97">
        <f t="shared" ca="1" si="161"/>
        <v>3994.8512622217236</v>
      </c>
      <c r="AC575" s="97">
        <f t="shared" ca="1" si="162"/>
        <v>4853.1424443018605</v>
      </c>
      <c r="AD575" s="97">
        <f ca="1">AC575+Assumptions!D47-Assumptions!D48-Assumptions!D49</f>
        <v>5993.6424443018605</v>
      </c>
      <c r="AE575" s="73">
        <f ca="1">AD575/Assumptions!D46</f>
        <v>128.89553643659914</v>
      </c>
      <c r="AF575" s="77">
        <f ca="1">AE575/Assumptions!D45-1</f>
        <v>0.27872555988689629</v>
      </c>
    </row>
    <row r="576" spans="2:32" x14ac:dyDescent="0.2">
      <c r="B576" s="130">
        <v>565</v>
      </c>
      <c r="C576" s="77">
        <f ca="1">MAX(Assumptions!F70,MIN(Assumptions!G70,NORMINV(RAND(),Assumptions!D70,Assumptions!E70)))</f>
        <v>0.1385763288730002</v>
      </c>
      <c r="D576" s="77">
        <f ca="1">MAX(Assumptions!F71,MIN(Assumptions!G71,NORMINV(RAND(),Assumptions!D71,Assumptions!E71)))</f>
        <v>0.31870179266899479</v>
      </c>
      <c r="E576" s="77">
        <f ca="1">MAX(Assumptions!F72,MIN(Assumptions!G72,NORMINV(RAND(),Assumptions!D72,Assumptions!E72)))</f>
        <v>9.866151428285537E-2</v>
      </c>
      <c r="F576" s="77">
        <f ca="1">MAX(Assumptions!F73,MIN(Assumptions!G73,NORMINV(RAND(),Assumptions!D73,Assumptions!E73)))</f>
        <v>3.3859936126566841E-2</v>
      </c>
      <c r="G576" s="101">
        <f ca="1">MAX(Assumptions!F74,MIN(Assumptions!G74,NORMINV(RAND(),Assumptions!D74,Assumptions!E74)))</f>
        <v>16.775923646406557</v>
      </c>
      <c r="H576" s="77">
        <f ca="1">MAX(Assumptions!F75,MIN(Assumptions!G75,NORMINV(RAND(),Assumptions!D75,Assumptions!E75)))</f>
        <v>0.57742681058642475</v>
      </c>
      <c r="I576" s="97">
        <f ca="1">'Historical Financials'!F7*(1+C576)</f>
        <v>1181.3867988386248</v>
      </c>
      <c r="J576" s="97">
        <f t="shared" ca="1" si="145"/>
        <v>1345.099044400707</v>
      </c>
      <c r="K576" s="97">
        <f t="shared" ca="1" si="146"/>
        <v>1531.4979319443378</v>
      </c>
      <c r="L576" s="97">
        <f t="shared" ca="1" si="147"/>
        <v>1743.7272930297761</v>
      </c>
      <c r="M576" s="97">
        <f t="shared" ca="1" si="148"/>
        <v>1985.3666198534968</v>
      </c>
      <c r="N576" s="54">
        <f>Assumptions!E59</f>
        <v>0.25</v>
      </c>
      <c r="O576" s="77">
        <f t="shared" ca="1" si="149"/>
        <v>0.2671754481672487</v>
      </c>
      <c r="P576" s="77">
        <f t="shared" ca="1" si="150"/>
        <v>0.28435089633449739</v>
      </c>
      <c r="Q576" s="77">
        <f t="shared" ca="1" si="151"/>
        <v>0.30152634450174609</v>
      </c>
      <c r="R576" s="77">
        <f t="shared" ca="1" si="152"/>
        <v>0.31870179266899479</v>
      </c>
      <c r="S576" s="97">
        <f t="shared" ca="1" si="153"/>
        <v>170.54110283057332</v>
      </c>
      <c r="T576" s="97">
        <f t="shared" ca="1" si="154"/>
        <v>207.5141689857864</v>
      </c>
      <c r="U576" s="97">
        <f t="shared" ca="1" si="155"/>
        <v>251.45944986035511</v>
      </c>
      <c r="V576" s="97">
        <f t="shared" ca="1" si="156"/>
        <v>303.59930475530558</v>
      </c>
      <c r="W576" s="97">
        <f t="shared" ca="1" si="157"/>
        <v>365.36098288002518</v>
      </c>
      <c r="X576" s="97">
        <f t="shared" ca="1" si="158"/>
        <v>953.3806977216567</v>
      </c>
      <c r="Y576" s="97">
        <f t="shared" ca="1" si="159"/>
        <v>5829.0568404440355</v>
      </c>
      <c r="Z576" s="97">
        <f t="shared" ca="1" si="160"/>
        <v>10614.796264736264</v>
      </c>
      <c r="AA576" s="97">
        <f ca="1">Assumptions!D40*Y576+(1-Assumptions!D40)*Z576</f>
        <v>7982.639581375538</v>
      </c>
      <c r="AB576" s="97">
        <f t="shared" ca="1" si="161"/>
        <v>4986.857554964201</v>
      </c>
      <c r="AC576" s="97">
        <f t="shared" ca="1" si="162"/>
        <v>5940.2382526858573</v>
      </c>
      <c r="AD576" s="97">
        <f ca="1">AC576+Assumptions!D47-Assumptions!D48-Assumptions!D49</f>
        <v>7080.7382526858573</v>
      </c>
      <c r="AE576" s="73">
        <f ca="1">AD576/Assumptions!D46</f>
        <v>152.27394091797544</v>
      </c>
      <c r="AF576" s="77">
        <f ca="1">AE576/Assumptions!D45-1</f>
        <v>0.51065417577356587</v>
      </c>
    </row>
    <row r="577" spans="2:32" x14ac:dyDescent="0.2">
      <c r="B577" s="130">
        <v>566</v>
      </c>
      <c r="C577" s="77">
        <f ca="1">MAX(Assumptions!F70,MIN(Assumptions!G70,NORMINV(RAND(),Assumptions!D70,Assumptions!E70)))</f>
        <v>0.17512760005709932</v>
      </c>
      <c r="D577" s="77">
        <f ca="1">MAX(Assumptions!F71,MIN(Assumptions!G71,NORMINV(RAND(),Assumptions!D71,Assumptions!E71)))</f>
        <v>0.33698829173997968</v>
      </c>
      <c r="E577" s="77">
        <f ca="1">MAX(Assumptions!F72,MIN(Assumptions!G72,NORMINV(RAND(),Assumptions!D72,Assumptions!E72)))</f>
        <v>7.9304748976917763E-2</v>
      </c>
      <c r="F577" s="77">
        <f ca="1">MAX(Assumptions!F73,MIN(Assumptions!G73,NORMINV(RAND(),Assumptions!D73,Assumptions!E73)))</f>
        <v>2.9953913530809298E-2</v>
      </c>
      <c r="G577" s="101">
        <f ca="1">MAX(Assumptions!F74,MIN(Assumptions!G74,NORMINV(RAND(),Assumptions!D74,Assumptions!E74)))</f>
        <v>13.893513676684355</v>
      </c>
      <c r="H577" s="77">
        <f ca="1">MAX(Assumptions!F75,MIN(Assumptions!G75,NORMINV(RAND(),Assumptions!D75,Assumptions!E75)))</f>
        <v>0.63448861781419708</v>
      </c>
      <c r="I577" s="97">
        <f ca="1">'Historical Financials'!F7*(1+C577)</f>
        <v>1219.3123978192461</v>
      </c>
      <c r="J577" s="97">
        <f t="shared" ca="1" si="145"/>
        <v>1432.8476517691979</v>
      </c>
      <c r="K577" s="97">
        <f t="shared" ca="1" si="146"/>
        <v>1683.778822270988</v>
      </c>
      <c r="L577" s="97">
        <f t="shared" ca="1" si="147"/>
        <v>1978.6549664422755</v>
      </c>
      <c r="M577" s="97">
        <f t="shared" ca="1" si="148"/>
        <v>2325.1720620563719</v>
      </c>
      <c r="N577" s="54">
        <f>Assumptions!E59</f>
        <v>0.25</v>
      </c>
      <c r="O577" s="77">
        <f t="shared" ca="1" si="149"/>
        <v>0.27174707293499489</v>
      </c>
      <c r="P577" s="77">
        <f t="shared" ca="1" si="150"/>
        <v>0.29349414586998984</v>
      </c>
      <c r="Q577" s="77">
        <f t="shared" ca="1" si="151"/>
        <v>0.31524121880498479</v>
      </c>
      <c r="R577" s="77">
        <f t="shared" ca="1" si="152"/>
        <v>0.33698829173997968</v>
      </c>
      <c r="S577" s="97">
        <f t="shared" ca="1" si="153"/>
        <v>193.40995949401199</v>
      </c>
      <c r="T577" s="97">
        <f t="shared" ca="1" si="154"/>
        <v>247.05220065070486</v>
      </c>
      <c r="U577" s="97">
        <f t="shared" ca="1" si="155"/>
        <v>313.55109486709165</v>
      </c>
      <c r="V577" s="97">
        <f t="shared" ca="1" si="156"/>
        <v>395.76456156101756</v>
      </c>
      <c r="W577" s="97">
        <f t="shared" ca="1" si="157"/>
        <v>497.15721190027051</v>
      </c>
      <c r="X577" s="97">
        <f t="shared" ca="1" si="158"/>
        <v>1271.7644324056953</v>
      </c>
      <c r="Y577" s="97">
        <f t="shared" ca="1" si="159"/>
        <v>10375.69093629451</v>
      </c>
      <c r="Z577" s="97">
        <f t="shared" ca="1" si="160"/>
        <v>10886.34268459231</v>
      </c>
      <c r="AA577" s="97">
        <f ca="1">Assumptions!D40*Y577+(1-Assumptions!D40)*Z577</f>
        <v>10605.484223028519</v>
      </c>
      <c r="AB577" s="97">
        <f t="shared" ca="1" si="161"/>
        <v>7241.1919903221078</v>
      </c>
      <c r="AC577" s="97">
        <f t="shared" ca="1" si="162"/>
        <v>8512.9564227278024</v>
      </c>
      <c r="AD577" s="97">
        <f ca="1">AC577+Assumptions!D47-Assumptions!D48-Assumptions!D49</f>
        <v>9653.4564227278024</v>
      </c>
      <c r="AE577" s="73">
        <f ca="1">AD577/Assumptions!D46</f>
        <v>207.60121339199574</v>
      </c>
      <c r="AF577" s="77">
        <f ca="1">AE577/Assumptions!D45-1</f>
        <v>1.0595358471428149</v>
      </c>
    </row>
    <row r="578" spans="2:32" x14ac:dyDescent="0.2">
      <c r="B578" s="130">
        <v>567</v>
      </c>
      <c r="C578" s="77">
        <f ca="1">MAX(Assumptions!F70,MIN(Assumptions!G70,NORMINV(RAND(),Assumptions!D70,Assumptions!E70)))</f>
        <v>0.12656284044322327</v>
      </c>
      <c r="D578" s="77">
        <f ca="1">MAX(Assumptions!F71,MIN(Assumptions!G71,NORMINV(RAND(),Assumptions!D71,Assumptions!E71)))</f>
        <v>0.28652458428371519</v>
      </c>
      <c r="E578" s="77">
        <f ca="1">MAX(Assumptions!F72,MIN(Assumptions!G72,NORMINV(RAND(),Assumptions!D72,Assumptions!E72)))</f>
        <v>7.6495121656174961E-2</v>
      </c>
      <c r="F578" s="77">
        <f ca="1">MAX(Assumptions!F73,MIN(Assumptions!G73,NORMINV(RAND(),Assumptions!D73,Assumptions!E73)))</f>
        <v>3.7002564509796304E-2</v>
      </c>
      <c r="G578" s="101">
        <f ca="1">MAX(Assumptions!F74,MIN(Assumptions!G74,NORMINV(RAND(),Assumptions!D74,Assumptions!E74)))</f>
        <v>15.66057894546201</v>
      </c>
      <c r="H578" s="77">
        <f ca="1">MAX(Assumptions!F75,MIN(Assumptions!G75,NORMINV(RAND(),Assumptions!D75,Assumptions!E75)))</f>
        <v>0.72855650835193431</v>
      </c>
      <c r="I578" s="97">
        <f ca="1">'Historical Financials'!F7*(1+C578)</f>
        <v>1168.9216032438883</v>
      </c>
      <c r="J578" s="97">
        <f t="shared" ca="1" si="145"/>
        <v>1316.8636416058812</v>
      </c>
      <c r="K578" s="97">
        <f t="shared" ca="1" si="146"/>
        <v>1483.5296445639283</v>
      </c>
      <c r="L578" s="97">
        <f t="shared" ca="1" si="147"/>
        <v>1671.2893702616645</v>
      </c>
      <c r="M578" s="97">
        <f t="shared" ca="1" si="148"/>
        <v>1882.8125001645467</v>
      </c>
      <c r="N578" s="54">
        <f>Assumptions!E59</f>
        <v>0.25</v>
      </c>
      <c r="O578" s="77">
        <f t="shared" ca="1" si="149"/>
        <v>0.2591311460709288</v>
      </c>
      <c r="P578" s="77">
        <f t="shared" ca="1" si="150"/>
        <v>0.26826229214185759</v>
      </c>
      <c r="Q578" s="77">
        <f t="shared" ca="1" si="151"/>
        <v>0.27739343821278639</v>
      </c>
      <c r="R578" s="77">
        <f t="shared" ca="1" si="152"/>
        <v>0.28652458428371519</v>
      </c>
      <c r="S578" s="97">
        <f t="shared" ca="1" si="153"/>
        <v>212.90636044912807</v>
      </c>
      <c r="T578" s="97">
        <f t="shared" ca="1" si="154"/>
        <v>248.61290316273059</v>
      </c>
      <c r="U578" s="97">
        <f t="shared" ca="1" si="155"/>
        <v>289.94732224566309</v>
      </c>
      <c r="V578" s="97">
        <f t="shared" ca="1" si="156"/>
        <v>337.76222488652854</v>
      </c>
      <c r="W578" s="97">
        <f t="shared" ca="1" si="157"/>
        <v>393.03588686668229</v>
      </c>
      <c r="X578" s="97">
        <f t="shared" ca="1" si="158"/>
        <v>1168.1290767956502</v>
      </c>
      <c r="Y578" s="97">
        <f t="shared" ca="1" si="159"/>
        <v>10320.405972053024</v>
      </c>
      <c r="Z578" s="97">
        <f t="shared" ca="1" si="160"/>
        <v>8448.4449237835324</v>
      </c>
      <c r="AA578" s="97">
        <f ca="1">Assumptions!D40*Y578+(1-Assumptions!D40)*Z578</f>
        <v>9478.0235003317539</v>
      </c>
      <c r="AB578" s="97">
        <f t="shared" ca="1" si="161"/>
        <v>6556.2793663998673</v>
      </c>
      <c r="AC578" s="97">
        <f t="shared" ca="1" si="162"/>
        <v>7724.408443195518</v>
      </c>
      <c r="AD578" s="97">
        <f ca="1">AC578+Assumptions!D47-Assumptions!D48-Assumptions!D49</f>
        <v>8864.908443195518</v>
      </c>
      <c r="AE578" s="73">
        <f ca="1">AD578/Assumptions!D46</f>
        <v>190.64319232678534</v>
      </c>
      <c r="AF578" s="77">
        <f ca="1">AE578/Assumptions!D45-1</f>
        <v>0.89130151117842593</v>
      </c>
    </row>
    <row r="579" spans="2:32" x14ac:dyDescent="0.2">
      <c r="B579" s="130">
        <v>568</v>
      </c>
      <c r="C579" s="77">
        <f ca="1">MAX(Assumptions!F70,MIN(Assumptions!G70,NORMINV(RAND(),Assumptions!D70,Assumptions!E70)))</f>
        <v>0.16144667423200065</v>
      </c>
      <c r="D579" s="77">
        <f ca="1">MAX(Assumptions!F71,MIN(Assumptions!G71,NORMINV(RAND(),Assumptions!D71,Assumptions!E71)))</f>
        <v>0.32653532436508942</v>
      </c>
      <c r="E579" s="77">
        <f ca="1">MAX(Assumptions!F72,MIN(Assumptions!G72,NORMINV(RAND(),Assumptions!D72,Assumptions!E72)))</f>
        <v>9.094063495707122E-2</v>
      </c>
      <c r="F579" s="77">
        <f ca="1">MAX(Assumptions!F73,MIN(Assumptions!G73,NORMINV(RAND(),Assumptions!D73,Assumptions!E73)))</f>
        <v>3.477037603207353E-2</v>
      </c>
      <c r="G579" s="101">
        <f ca="1">MAX(Assumptions!F74,MIN(Assumptions!G74,NORMINV(RAND(),Assumptions!D74,Assumptions!E74)))</f>
        <v>20.551190947061784</v>
      </c>
      <c r="H579" s="77">
        <f ca="1">MAX(Assumptions!F75,MIN(Assumptions!G75,NORMINV(RAND(),Assumptions!D75,Assumptions!E75)))</f>
        <v>0.50360976272562108</v>
      </c>
      <c r="I579" s="97">
        <f ca="1">'Historical Financials'!F7*(1+C579)</f>
        <v>1205.1170691831237</v>
      </c>
      <c r="J579" s="97">
        <f t="shared" ca="1" si="145"/>
        <v>1399.6792120629548</v>
      </c>
      <c r="K579" s="97">
        <f t="shared" ca="1" si="146"/>
        <v>1625.652765842186</v>
      </c>
      <c r="L579" s="97">
        <f t="shared" ca="1" si="147"/>
        <v>1888.1089983434601</v>
      </c>
      <c r="M579" s="97">
        <f t="shared" ca="1" si="148"/>
        <v>2192.9379167135257</v>
      </c>
      <c r="N579" s="54">
        <f>Assumptions!E59</f>
        <v>0.25</v>
      </c>
      <c r="O579" s="77">
        <f t="shared" ca="1" si="149"/>
        <v>0.26913383109127237</v>
      </c>
      <c r="P579" s="77">
        <f t="shared" ca="1" si="150"/>
        <v>0.28826766218254474</v>
      </c>
      <c r="Q579" s="77">
        <f t="shared" ca="1" si="151"/>
        <v>0.30740149327381705</v>
      </c>
      <c r="R579" s="77">
        <f t="shared" ca="1" si="152"/>
        <v>0.32653532436508942</v>
      </c>
      <c r="S579" s="97">
        <f t="shared" ca="1" si="153"/>
        <v>151.72718031697721</v>
      </c>
      <c r="T579" s="97">
        <f t="shared" ca="1" si="154"/>
        <v>189.71031565255078</v>
      </c>
      <c r="U579" s="97">
        <f t="shared" ca="1" si="155"/>
        <v>236.0031794443081</v>
      </c>
      <c r="V579" s="97">
        <f t="shared" ca="1" si="156"/>
        <v>292.29889622867194</v>
      </c>
      <c r="W579" s="97">
        <f t="shared" ca="1" si="157"/>
        <v>360.62069588295788</v>
      </c>
      <c r="X579" s="97">
        <f t="shared" ca="1" si="158"/>
        <v>919.97482110095962</v>
      </c>
      <c r="Y579" s="97">
        <f t="shared" ca="1" si="159"/>
        <v>6643.3664402726745</v>
      </c>
      <c r="Z579" s="97">
        <f t="shared" ca="1" si="160"/>
        <v>14716.126114081628</v>
      </c>
      <c r="AA579" s="97">
        <f ca="1">Assumptions!D40*Y579+(1-Assumptions!D40)*Z579</f>
        <v>10276.108293486704</v>
      </c>
      <c r="AB579" s="97">
        <f t="shared" ca="1" si="161"/>
        <v>6650.0219667569863</v>
      </c>
      <c r="AC579" s="97">
        <f t="shared" ca="1" si="162"/>
        <v>7569.9967878579464</v>
      </c>
      <c r="AD579" s="97">
        <f ca="1">AC579+Assumptions!D47-Assumptions!D48-Assumptions!D49</f>
        <v>8710.4967878579464</v>
      </c>
      <c r="AE579" s="73">
        <f ca="1">AD579/Assumptions!D46</f>
        <v>187.32251156683756</v>
      </c>
      <c r="AF579" s="77">
        <f ca="1">AE579/Assumptions!D45-1</f>
        <v>0.8583582496710076</v>
      </c>
    </row>
    <row r="580" spans="2:32" x14ac:dyDescent="0.2">
      <c r="B580" s="130">
        <v>569</v>
      </c>
      <c r="C580" s="77">
        <f ca="1">MAX(Assumptions!F70,MIN(Assumptions!G70,NORMINV(RAND(),Assumptions!D70,Assumptions!E70)))</f>
        <v>0.15846571086251182</v>
      </c>
      <c r="D580" s="77">
        <f ca="1">MAX(Assumptions!F71,MIN(Assumptions!G71,NORMINV(RAND(),Assumptions!D71,Assumptions!E71)))</f>
        <v>0.32642027533314855</v>
      </c>
      <c r="E580" s="77">
        <f ca="1">MAX(Assumptions!F72,MIN(Assumptions!G72,NORMINV(RAND(),Assumptions!D72,Assumptions!E72)))</f>
        <v>7.378935500361386E-2</v>
      </c>
      <c r="F580" s="77">
        <f ca="1">MAX(Assumptions!F73,MIN(Assumptions!G73,NORMINV(RAND(),Assumptions!D73,Assumptions!E73)))</f>
        <v>3.86481841593199E-2</v>
      </c>
      <c r="G580" s="101">
        <f ca="1">MAX(Assumptions!F74,MIN(Assumptions!G74,NORMINV(RAND(),Assumptions!D74,Assumptions!E74)))</f>
        <v>14.091919277006351</v>
      </c>
      <c r="H580" s="77">
        <f ca="1">MAX(Assumptions!F75,MIN(Assumptions!G75,NORMINV(RAND(),Assumptions!D75,Assumptions!E75)))</f>
        <v>0.55029042270940887</v>
      </c>
      <c r="I580" s="97">
        <f ca="1">'Historical Financials'!F7*(1+C580)</f>
        <v>1202.0240215909421</v>
      </c>
      <c r="J580" s="97">
        <f t="shared" ca="1" si="145"/>
        <v>1392.5036126461659</v>
      </c>
      <c r="K580" s="97">
        <f t="shared" ca="1" si="146"/>
        <v>1613.1676875027565</v>
      </c>
      <c r="L580" s="97">
        <f t="shared" ca="1" si="147"/>
        <v>1868.7994518433152</v>
      </c>
      <c r="M580" s="97">
        <f t="shared" ca="1" si="148"/>
        <v>2164.9400854391383</v>
      </c>
      <c r="N580" s="54">
        <f>Assumptions!E59</f>
        <v>0.25</v>
      </c>
      <c r="O580" s="77">
        <f t="shared" ca="1" si="149"/>
        <v>0.26910506883328711</v>
      </c>
      <c r="P580" s="77">
        <f t="shared" ca="1" si="150"/>
        <v>0.28821013766657427</v>
      </c>
      <c r="Q580" s="77">
        <f t="shared" ca="1" si="151"/>
        <v>0.30731520649986144</v>
      </c>
      <c r="R580" s="77">
        <f t="shared" ca="1" si="152"/>
        <v>0.32642027533314855</v>
      </c>
      <c r="S580" s="97">
        <f t="shared" ca="1" si="153"/>
        <v>165.36557673703578</v>
      </c>
      <c r="T580" s="97">
        <f t="shared" ca="1" si="154"/>
        <v>206.21020933061931</v>
      </c>
      <c r="U580" s="97">
        <f t="shared" ca="1" si="155"/>
        <v>255.84723131434379</v>
      </c>
      <c r="V580" s="97">
        <f t="shared" ca="1" si="156"/>
        <v>316.03756200591897</v>
      </c>
      <c r="W580" s="97">
        <f t="shared" ca="1" si="157"/>
        <v>388.87942234151876</v>
      </c>
      <c r="X580" s="97">
        <f t="shared" ca="1" si="158"/>
        <v>1049.6151047405951</v>
      </c>
      <c r="Y580" s="97">
        <f t="shared" ca="1" si="159"/>
        <v>11493.894374254416</v>
      </c>
      <c r="Z580" s="97">
        <f t="shared" ca="1" si="160"/>
        <v>9958.4822885776248</v>
      </c>
      <c r="AA580" s="97">
        <f ca="1">Assumptions!D40*Y580+(1-Assumptions!D40)*Z580</f>
        <v>10802.95893569986</v>
      </c>
      <c r="AB580" s="97">
        <f t="shared" ca="1" si="161"/>
        <v>7567.409813913453</v>
      </c>
      <c r="AC580" s="97">
        <f t="shared" ca="1" si="162"/>
        <v>8617.0249186540477</v>
      </c>
      <c r="AD580" s="97">
        <f ca="1">AC580+Assumptions!D47-Assumptions!D48-Assumptions!D49</f>
        <v>9757.5249186540477</v>
      </c>
      <c r="AE580" s="73">
        <f ca="1">AD580/Assumptions!D46</f>
        <v>209.83924556245265</v>
      </c>
      <c r="AF580" s="77">
        <f ca="1">AE580/Assumptions!D45-1</f>
        <v>1.0817385472465539</v>
      </c>
    </row>
    <row r="581" spans="2:32" x14ac:dyDescent="0.2">
      <c r="B581" s="130">
        <v>570</v>
      </c>
      <c r="C581" s="77">
        <f ca="1">MAX(Assumptions!F70,MIN(Assumptions!G70,NORMINV(RAND(),Assumptions!D70,Assumptions!E70)))</f>
        <v>0.17592754971109265</v>
      </c>
      <c r="D581" s="77">
        <f ca="1">MAX(Assumptions!F71,MIN(Assumptions!G71,NORMINV(RAND(),Assumptions!D71,Assumptions!E71)))</f>
        <v>0.31030691603313576</v>
      </c>
      <c r="E581" s="77">
        <f ca="1">MAX(Assumptions!F72,MIN(Assumptions!G72,NORMINV(RAND(),Assumptions!D72,Assumptions!E72)))</f>
        <v>7.9051037020866674E-2</v>
      </c>
      <c r="F581" s="77">
        <f ca="1">MAX(Assumptions!F73,MIN(Assumptions!G73,NORMINV(RAND(),Assumptions!D73,Assumptions!E73)))</f>
        <v>4.4954808960514826E-2</v>
      </c>
      <c r="G581" s="101">
        <f ca="1">MAX(Assumptions!F74,MIN(Assumptions!G74,NORMINV(RAND(),Assumptions!D74,Assumptions!E74)))</f>
        <v>15.456186195655111</v>
      </c>
      <c r="H581" s="77">
        <f ca="1">MAX(Assumptions!F75,MIN(Assumptions!G75,NORMINV(RAND(),Assumptions!D75,Assumptions!E75)))</f>
        <v>0.53968409592553257</v>
      </c>
      <c r="I581" s="97">
        <f ca="1">'Historical Financials'!F7*(1+C581)</f>
        <v>1220.1424255802297</v>
      </c>
      <c r="J581" s="97">
        <f t="shared" ca="1" si="145"/>
        <v>1434.7990928111085</v>
      </c>
      <c r="K581" s="97">
        <f t="shared" ca="1" si="146"/>
        <v>1687.2197815370653</v>
      </c>
      <c r="L581" s="97">
        <f t="shared" ca="1" si="147"/>
        <v>1984.048223526966</v>
      </c>
      <c r="M581" s="97">
        <f t="shared" ca="1" si="148"/>
        <v>2333.0969660007113</v>
      </c>
      <c r="N581" s="54">
        <f>Assumptions!E59</f>
        <v>0.25</v>
      </c>
      <c r="O581" s="77">
        <f t="shared" ca="1" si="149"/>
        <v>0.26507672900828394</v>
      </c>
      <c r="P581" s="77">
        <f t="shared" ca="1" si="150"/>
        <v>0.28015345801656788</v>
      </c>
      <c r="Q581" s="77">
        <f t="shared" ca="1" si="151"/>
        <v>0.29523018702485182</v>
      </c>
      <c r="R581" s="77">
        <f t="shared" ca="1" si="152"/>
        <v>0.31030691603313576</v>
      </c>
      <c r="S581" s="97">
        <f t="shared" ca="1" si="153"/>
        <v>164.62286546241316</v>
      </c>
      <c r="T581" s="97">
        <f t="shared" ca="1" si="154"/>
        <v>205.25905078430628</v>
      </c>
      <c r="U581" s="97">
        <f t="shared" ca="1" si="155"/>
        <v>255.09812468300154</v>
      </c>
      <c r="V581" s="97">
        <f t="shared" ca="1" si="156"/>
        <v>316.1204600682139</v>
      </c>
      <c r="W581" s="97">
        <f t="shared" ca="1" si="157"/>
        <v>390.71840012851942</v>
      </c>
      <c r="X581" s="97">
        <f t="shared" ca="1" si="158"/>
        <v>1032.1528652755078</v>
      </c>
      <c r="Y581" s="97">
        <f t="shared" ca="1" si="159"/>
        <v>11974.435132266704</v>
      </c>
      <c r="Z581" s="97">
        <f t="shared" ca="1" si="160"/>
        <v>11189.909778790583</v>
      </c>
      <c r="AA581" s="97">
        <f ca="1">Assumptions!D40*Y581+(1-Assumptions!D40)*Z581</f>
        <v>11621.39872320245</v>
      </c>
      <c r="AB581" s="97">
        <f t="shared" ca="1" si="161"/>
        <v>7944.1689088032363</v>
      </c>
      <c r="AC581" s="97">
        <f t="shared" ca="1" si="162"/>
        <v>8976.3217740787441</v>
      </c>
      <c r="AD581" s="97">
        <f ca="1">AC581+Assumptions!D47-Assumptions!D48-Assumptions!D49</f>
        <v>10116.821774078744</v>
      </c>
      <c r="AE581" s="73">
        <f ca="1">AD581/Assumptions!D46</f>
        <v>217.56605965760741</v>
      </c>
      <c r="AF581" s="77">
        <f ca="1">AE581/Assumptions!D45-1</f>
        <v>1.1583934489842007</v>
      </c>
    </row>
    <row r="582" spans="2:32" x14ac:dyDescent="0.2">
      <c r="B582" s="130">
        <v>571</v>
      </c>
      <c r="C582" s="77">
        <f ca="1">MAX(Assumptions!F70,MIN(Assumptions!G70,NORMINV(RAND(),Assumptions!D70,Assumptions!E70)))</f>
        <v>0.15919734078189537</v>
      </c>
      <c r="D582" s="77">
        <f ca="1">MAX(Assumptions!F71,MIN(Assumptions!G71,NORMINV(RAND(),Assumptions!D71,Assumptions!E71)))</f>
        <v>0.29253225402148619</v>
      </c>
      <c r="E582" s="77">
        <f ca="1">MAX(Assumptions!F72,MIN(Assumptions!G72,NORMINV(RAND(),Assumptions!D72,Assumptions!E72)))</f>
        <v>6.723127314141239E-2</v>
      </c>
      <c r="F582" s="77">
        <f ca="1">MAX(Assumptions!F73,MIN(Assumptions!G73,NORMINV(RAND(),Assumptions!D73,Assumptions!E73)))</f>
        <v>3.1342844407823388E-2</v>
      </c>
      <c r="G582" s="101">
        <f ca="1">MAX(Assumptions!F74,MIN(Assumptions!G74,NORMINV(RAND(),Assumptions!D74,Assumptions!E74)))</f>
        <v>13.235394301974306</v>
      </c>
      <c r="H582" s="77">
        <f ca="1">MAX(Assumptions!F75,MIN(Assumptions!G75,NORMINV(RAND(),Assumptions!D75,Assumptions!E75)))</f>
        <v>0.63792734776204685</v>
      </c>
      <c r="I582" s="97">
        <f ca="1">'Historical Financials'!F7*(1+C582)</f>
        <v>1202.7831607952946</v>
      </c>
      <c r="J582" s="97">
        <f t="shared" ca="1" si="145"/>
        <v>1394.2630415311485</v>
      </c>
      <c r="K582" s="97">
        <f t="shared" ca="1" si="146"/>
        <v>1616.2260100933847</v>
      </c>
      <c r="L582" s="97">
        <f t="shared" ca="1" si="147"/>
        <v>1873.5248930027844</v>
      </c>
      <c r="M582" s="97">
        <f t="shared" ca="1" si="148"/>
        <v>2171.785073857513</v>
      </c>
      <c r="N582" s="54">
        <f>Assumptions!E59</f>
        <v>0.25</v>
      </c>
      <c r="O582" s="77">
        <f t="shared" ca="1" si="149"/>
        <v>0.26063306350537152</v>
      </c>
      <c r="P582" s="77">
        <f t="shared" ca="1" si="150"/>
        <v>0.2712661270107431</v>
      </c>
      <c r="Q582" s="77">
        <f t="shared" ca="1" si="151"/>
        <v>0.28189919051611467</v>
      </c>
      <c r="R582" s="77">
        <f t="shared" ca="1" si="152"/>
        <v>0.29253225402148619</v>
      </c>
      <c r="S582" s="97">
        <f t="shared" ca="1" si="153"/>
        <v>191.82206792474847</v>
      </c>
      <c r="T582" s="97">
        <f t="shared" ca="1" si="154"/>
        <v>231.81708735324</v>
      </c>
      <c r="U582" s="97">
        <f t="shared" ca="1" si="155"/>
        <v>279.68480941463343</v>
      </c>
      <c r="V582" s="97">
        <f t="shared" ca="1" si="156"/>
        <v>336.91823525087165</v>
      </c>
      <c r="W582" s="97">
        <f t="shared" ca="1" si="157"/>
        <v>405.28620547872549</v>
      </c>
      <c r="X582" s="97">
        <f t="shared" ca="1" si="158"/>
        <v>1165.7978990757813</v>
      </c>
      <c r="Y582" s="97">
        <f t="shared" ca="1" si="159"/>
        <v>11646.902433665882</v>
      </c>
      <c r="Z582" s="97">
        <f t="shared" ca="1" si="160"/>
        <v>8408.6734225772398</v>
      </c>
      <c r="AA582" s="97">
        <f ca="1">Assumptions!D40*Y582+(1-Assumptions!D40)*Z582</f>
        <v>10189.699378675992</v>
      </c>
      <c r="AB582" s="97">
        <f t="shared" ca="1" si="161"/>
        <v>7359.8448095356334</v>
      </c>
      <c r="AC582" s="97">
        <f t="shared" ca="1" si="162"/>
        <v>8525.6427086114145</v>
      </c>
      <c r="AD582" s="97">
        <f ca="1">AC582+Assumptions!D47-Assumptions!D48-Assumptions!D49</f>
        <v>9666.1427086114145</v>
      </c>
      <c r="AE582" s="73">
        <f ca="1">AD582/Assumptions!D46</f>
        <v>207.87403674433151</v>
      </c>
      <c r="AF582" s="77">
        <f ca="1">AE582/Assumptions!D45-1</f>
        <v>1.0622424280191618</v>
      </c>
    </row>
    <row r="583" spans="2:32" x14ac:dyDescent="0.2">
      <c r="B583" s="130">
        <v>572</v>
      </c>
      <c r="C583" s="77">
        <f ca="1">MAX(Assumptions!F70,MIN(Assumptions!G70,NORMINV(RAND(),Assumptions!D70,Assumptions!E70)))</f>
        <v>0.12027596055486646</v>
      </c>
      <c r="D583" s="77">
        <f ca="1">MAX(Assumptions!F71,MIN(Assumptions!G71,NORMINV(RAND(),Assumptions!D71,Assumptions!E71)))</f>
        <v>0.24613298812342377</v>
      </c>
      <c r="E583" s="77">
        <f ca="1">MAX(Assumptions!F72,MIN(Assumptions!G72,NORMINV(RAND(),Assumptions!D72,Assumptions!E72)))</f>
        <v>8.2140079013535899E-2</v>
      </c>
      <c r="F583" s="77">
        <f ca="1">MAX(Assumptions!F73,MIN(Assumptions!G73,NORMINV(RAND(),Assumptions!D73,Assumptions!E73)))</f>
        <v>3.4861225306964845E-2</v>
      </c>
      <c r="G583" s="101">
        <f ca="1">MAX(Assumptions!F74,MIN(Assumptions!G74,NORMINV(RAND(),Assumptions!D74,Assumptions!E74)))</f>
        <v>16.577290366023941</v>
      </c>
      <c r="H583" s="77">
        <f ca="1">MAX(Assumptions!F75,MIN(Assumptions!G75,NORMINV(RAND(),Assumptions!D75,Assumptions!E75)))</f>
        <v>0.59139811845967294</v>
      </c>
      <c r="I583" s="97">
        <f ca="1">'Historical Financials'!F7*(1+C583)</f>
        <v>1162.3983366717293</v>
      </c>
      <c r="J583" s="97">
        <f t="shared" ca="1" si="145"/>
        <v>1302.2069131623007</v>
      </c>
      <c r="K583" s="97">
        <f t="shared" ca="1" si="146"/>
        <v>1458.8311004840839</v>
      </c>
      <c r="L583" s="97">
        <f t="shared" ca="1" si="147"/>
        <v>1634.2934123821199</v>
      </c>
      <c r="M583" s="97">
        <f t="shared" ca="1" si="148"/>
        <v>1830.8596223848699</v>
      </c>
      <c r="N583" s="54">
        <f>Assumptions!E59</f>
        <v>0.25</v>
      </c>
      <c r="O583" s="77">
        <f t="shared" ca="1" si="149"/>
        <v>0.24903324703085594</v>
      </c>
      <c r="P583" s="77">
        <f t="shared" ca="1" si="150"/>
        <v>0.24806649406171188</v>
      </c>
      <c r="Q583" s="77">
        <f t="shared" ca="1" si="151"/>
        <v>0.24709974109256783</v>
      </c>
      <c r="R583" s="77">
        <f t="shared" ca="1" si="152"/>
        <v>0.24613298812342377</v>
      </c>
      <c r="S583" s="97">
        <f t="shared" ca="1" si="153"/>
        <v>171.86004730207856</v>
      </c>
      <c r="T583" s="97">
        <f t="shared" ca="1" si="154"/>
        <v>191.78616114782929</v>
      </c>
      <c r="U583" s="97">
        <f t="shared" ca="1" si="155"/>
        <v>214.01935980784441</v>
      </c>
      <c r="V583" s="97">
        <f t="shared" ca="1" si="156"/>
        <v>238.82635969237768</v>
      </c>
      <c r="W583" s="97">
        <f t="shared" ca="1" si="157"/>
        <v>266.50466136008401</v>
      </c>
      <c r="X583" s="97">
        <f t="shared" ca="1" si="158"/>
        <v>845.23261042762181</v>
      </c>
      <c r="Y583" s="97">
        <f t="shared" ca="1" si="159"/>
        <v>5833.3762090933024</v>
      </c>
      <c r="Z583" s="97">
        <f t="shared" ca="1" si="160"/>
        <v>7470.3064101247201</v>
      </c>
      <c r="AA583" s="97">
        <f ca="1">Assumptions!D40*Y583+(1-Assumptions!D40)*Z583</f>
        <v>6569.9947995574403</v>
      </c>
      <c r="AB583" s="97">
        <f t="shared" ca="1" si="161"/>
        <v>4427.3883169886039</v>
      </c>
      <c r="AC583" s="97">
        <f t="shared" ca="1" si="162"/>
        <v>5272.6209274162256</v>
      </c>
      <c r="AD583" s="97">
        <f ca="1">AC583+Assumptions!D47-Assumptions!D48-Assumptions!D49</f>
        <v>6413.1209274162256</v>
      </c>
      <c r="AE583" s="73">
        <f ca="1">AD583/Assumptions!D46</f>
        <v>137.9165790842199</v>
      </c>
      <c r="AF583" s="77">
        <f ca="1">AE583/Assumptions!D45-1</f>
        <v>0.3682200305974197</v>
      </c>
    </row>
    <row r="584" spans="2:32" x14ac:dyDescent="0.2">
      <c r="B584" s="130">
        <v>573</v>
      </c>
      <c r="C584" s="77">
        <f ca="1">MAX(Assumptions!F70,MIN(Assumptions!G70,NORMINV(RAND(),Assumptions!D70,Assumptions!E70)))</f>
        <v>0.11065936885941485</v>
      </c>
      <c r="D584" s="77">
        <f ca="1">MAX(Assumptions!F71,MIN(Assumptions!G71,NORMINV(RAND(),Assumptions!D71,Assumptions!E71)))</f>
        <v>0.30343314581844472</v>
      </c>
      <c r="E584" s="77">
        <f ca="1">MAX(Assumptions!F72,MIN(Assumptions!G72,NORMINV(RAND(),Assumptions!D72,Assumptions!E72)))</f>
        <v>7.9084898195535283E-2</v>
      </c>
      <c r="F584" s="77">
        <f ca="1">MAX(Assumptions!F73,MIN(Assumptions!G73,NORMINV(RAND(),Assumptions!D73,Assumptions!E73)))</f>
        <v>1.955221068374265E-2</v>
      </c>
      <c r="G584" s="101">
        <f ca="1">MAX(Assumptions!F74,MIN(Assumptions!G74,NORMINV(RAND(),Assumptions!D74,Assumptions!E74)))</f>
        <v>11.112735546592756</v>
      </c>
      <c r="H584" s="77">
        <f ca="1">MAX(Assumptions!F75,MIN(Assumptions!G75,NORMINV(RAND(),Assumptions!D75,Assumptions!E75)))</f>
        <v>0.60968118510237557</v>
      </c>
      <c r="I584" s="97">
        <f ca="1">'Historical Financials'!F7*(1+C584)</f>
        <v>1152.4201611285287</v>
      </c>
      <c r="J584" s="97">
        <f t="shared" ca="1" si="145"/>
        <v>1279.9462488198767</v>
      </c>
      <c r="K584" s="97">
        <f t="shared" ca="1" si="146"/>
        <v>1421.5842928882598</v>
      </c>
      <c r="L584" s="97">
        <f t="shared" ca="1" si="147"/>
        <v>1578.8959135197322</v>
      </c>
      <c r="M584" s="97">
        <f t="shared" ca="1" si="148"/>
        <v>1753.6155388045349</v>
      </c>
      <c r="N584" s="54">
        <f>Assumptions!E59</f>
        <v>0.25</v>
      </c>
      <c r="O584" s="77">
        <f t="shared" ca="1" si="149"/>
        <v>0.26335828645461118</v>
      </c>
      <c r="P584" s="77">
        <f t="shared" ca="1" si="150"/>
        <v>0.27671657290922236</v>
      </c>
      <c r="Q584" s="77">
        <f t="shared" ca="1" si="151"/>
        <v>0.29007485936383354</v>
      </c>
      <c r="R584" s="77">
        <f t="shared" ca="1" si="152"/>
        <v>0.30343314581844472</v>
      </c>
      <c r="S584" s="97">
        <f t="shared" ca="1" si="153"/>
        <v>175.65222239317799</v>
      </c>
      <c r="T584" s="97">
        <f t="shared" ca="1" si="154"/>
        <v>205.51404746967179</v>
      </c>
      <c r="U584" s="97">
        <f t="shared" ca="1" si="155"/>
        <v>239.83390540605981</v>
      </c>
      <c r="V584" s="97">
        <f t="shared" ca="1" si="156"/>
        <v>279.23276955057349</v>
      </c>
      <c r="W584" s="97">
        <f t="shared" ca="1" si="157"/>
        <v>324.41445546585106</v>
      </c>
      <c r="X584" s="97">
        <f t="shared" ca="1" si="158"/>
        <v>957.8160078079743</v>
      </c>
      <c r="Y584" s="97">
        <f t="shared" ca="1" si="159"/>
        <v>5555.8969210394271</v>
      </c>
      <c r="Z584" s="97">
        <f t="shared" ca="1" si="160"/>
        <v>5913.1430314329518</v>
      </c>
      <c r="AA584" s="97">
        <f ca="1">Assumptions!D40*Y584+(1-Assumptions!D40)*Z584</f>
        <v>5716.6576707165132</v>
      </c>
      <c r="AB584" s="97">
        <f t="shared" ca="1" si="161"/>
        <v>3907.1862427643578</v>
      </c>
      <c r="AC584" s="97">
        <f t="shared" ca="1" si="162"/>
        <v>4865.0022505723318</v>
      </c>
      <c r="AD584" s="97">
        <f ca="1">AC584+Assumptions!D47-Assumptions!D48-Assumptions!D49</f>
        <v>6005.5022505723318</v>
      </c>
      <c r="AE584" s="73">
        <f ca="1">AD584/Assumptions!D46</f>
        <v>129.1505860338136</v>
      </c>
      <c r="AF584" s="77">
        <f ca="1">AE584/Assumptions!D45-1</f>
        <v>0.28125581382751585</v>
      </c>
    </row>
    <row r="585" spans="2:32" x14ac:dyDescent="0.2">
      <c r="B585" s="130">
        <v>574</v>
      </c>
      <c r="C585" s="77">
        <f ca="1">MAX(Assumptions!F70,MIN(Assumptions!G70,NORMINV(RAND(),Assumptions!D70,Assumptions!E70)))</f>
        <v>0.1329816246347898</v>
      </c>
      <c r="D585" s="77">
        <f ca="1">MAX(Assumptions!F71,MIN(Assumptions!G71,NORMINV(RAND(),Assumptions!D71,Assumptions!E71)))</f>
        <v>0.27104400224233893</v>
      </c>
      <c r="E585" s="77">
        <f ca="1">MAX(Assumptions!F72,MIN(Assumptions!G72,NORMINV(RAND(),Assumptions!D72,Assumptions!E72)))</f>
        <v>6.8241165985412272E-2</v>
      </c>
      <c r="F585" s="77">
        <f ca="1">MAX(Assumptions!F73,MIN(Assumptions!G73,NORMINV(RAND(),Assumptions!D73,Assumptions!E73)))</f>
        <v>0.05</v>
      </c>
      <c r="G585" s="101">
        <f ca="1">MAX(Assumptions!F74,MIN(Assumptions!G74,NORMINV(RAND(),Assumptions!D74,Assumptions!E74)))</f>
        <v>12.80208122779157</v>
      </c>
      <c r="H585" s="77">
        <f ca="1">MAX(Assumptions!F75,MIN(Assumptions!G75,NORMINV(RAND(),Assumptions!D75,Assumptions!E75)))</f>
        <v>0.56185369442486777</v>
      </c>
      <c r="I585" s="97">
        <f ca="1">'Historical Financials'!F7*(1+C585)</f>
        <v>1175.5817337210576</v>
      </c>
      <c r="J585" s="97">
        <f t="shared" ca="1" si="145"/>
        <v>1331.9125025622666</v>
      </c>
      <c r="K585" s="97">
        <f t="shared" ca="1" si="146"/>
        <v>1509.0323910243853</v>
      </c>
      <c r="L585" s="97">
        <f t="shared" ca="1" si="147"/>
        <v>1709.7059700093293</v>
      </c>
      <c r="M585" s="97">
        <f t="shared" ca="1" si="148"/>
        <v>1937.0654475489689</v>
      </c>
      <c r="N585" s="54">
        <f>Assumptions!E59</f>
        <v>0.25</v>
      </c>
      <c r="O585" s="77">
        <f t="shared" ca="1" si="149"/>
        <v>0.25526100056058476</v>
      </c>
      <c r="P585" s="77">
        <f t="shared" ca="1" si="150"/>
        <v>0.26052200112116947</v>
      </c>
      <c r="Q585" s="77">
        <f t="shared" ca="1" si="151"/>
        <v>0.26578300168175417</v>
      </c>
      <c r="R585" s="77">
        <f t="shared" ca="1" si="152"/>
        <v>0.27104400224233893</v>
      </c>
      <c r="S585" s="97">
        <f t="shared" ca="1" si="153"/>
        <v>165.12623504739184</v>
      </c>
      <c r="T585" s="97">
        <f t="shared" ca="1" si="154"/>
        <v>191.02200700402074</v>
      </c>
      <c r="U585" s="97">
        <f t="shared" ca="1" si="155"/>
        <v>220.88499169686648</v>
      </c>
      <c r="V585" s="97">
        <f t="shared" ca="1" si="156"/>
        <v>255.3123781714875</v>
      </c>
      <c r="W585" s="97">
        <f t="shared" ca="1" si="157"/>
        <v>294.99002917612597</v>
      </c>
      <c r="X585" s="97">
        <f t="shared" ca="1" si="158"/>
        <v>911.2971308225417</v>
      </c>
      <c r="Y585" s="97">
        <f t="shared" ca="1" si="159"/>
        <v>16980.248460138766</v>
      </c>
      <c r="Z585" s="97">
        <f t="shared" ca="1" si="160"/>
        <v>6721.4763422835676</v>
      </c>
      <c r="AA585" s="97">
        <f ca="1">Assumptions!D40*Y585+(1-Assumptions!D40)*Z585</f>
        <v>12363.801007103928</v>
      </c>
      <c r="AB585" s="97">
        <f t="shared" ca="1" si="161"/>
        <v>8888.0288664138316</v>
      </c>
      <c r="AC585" s="97">
        <f t="shared" ca="1" si="162"/>
        <v>9799.325997236374</v>
      </c>
      <c r="AD585" s="97">
        <f ca="1">AC585+Assumptions!D47-Assumptions!D48-Assumptions!D49</f>
        <v>10939.825997236374</v>
      </c>
      <c r="AE585" s="73">
        <f ca="1">AD585/Assumptions!D46</f>
        <v>235.26507520938438</v>
      </c>
      <c r="AF585" s="77">
        <f ca="1">AE585/Assumptions!D45-1</f>
        <v>1.3339789207280197</v>
      </c>
    </row>
    <row r="586" spans="2:32" x14ac:dyDescent="0.2">
      <c r="B586" s="130">
        <v>575</v>
      </c>
      <c r="C586" s="77">
        <f ca="1">MAX(Assumptions!F70,MIN(Assumptions!G70,NORMINV(RAND(),Assumptions!D70,Assumptions!E70)))</f>
        <v>0.13704622411548659</v>
      </c>
      <c r="D586" s="77">
        <f ca="1">MAX(Assumptions!F71,MIN(Assumptions!G71,NORMINV(RAND(),Assumptions!D71,Assumptions!E71)))</f>
        <v>0.29646926377073962</v>
      </c>
      <c r="E586" s="77">
        <f ca="1">MAX(Assumptions!F72,MIN(Assumptions!G72,NORMINV(RAND(),Assumptions!D72,Assumptions!E72)))</f>
        <v>0.10907714482472569</v>
      </c>
      <c r="F586" s="77">
        <f ca="1">MAX(Assumptions!F73,MIN(Assumptions!G73,NORMINV(RAND(),Assumptions!D73,Assumptions!E73)))</f>
        <v>3.6713017464786425E-2</v>
      </c>
      <c r="G586" s="101">
        <f ca="1">MAX(Assumptions!F74,MIN(Assumptions!G74,NORMINV(RAND(),Assumptions!D74,Assumptions!E74)))</f>
        <v>16.002180123599263</v>
      </c>
      <c r="H586" s="77">
        <f ca="1">MAX(Assumptions!F75,MIN(Assumptions!G75,NORMINV(RAND(),Assumptions!D75,Assumptions!E75)))</f>
        <v>0.64207712892421365</v>
      </c>
      <c r="I586" s="97">
        <f ca="1">'Historical Financials'!F7*(1+C586)</f>
        <v>1179.7991621422289</v>
      </c>
      <c r="J586" s="97">
        <f t="shared" ca="1" si="145"/>
        <v>1341.4861825284361</v>
      </c>
      <c r="K586" s="97">
        <f t="shared" ca="1" si="146"/>
        <v>1525.3317985470567</v>
      </c>
      <c r="L586" s="97">
        <f t="shared" ca="1" si="147"/>
        <v>1734.3727620612149</v>
      </c>
      <c r="M586" s="97">
        <f t="shared" ca="1" si="148"/>
        <v>1972.0620003104516</v>
      </c>
      <c r="N586" s="54">
        <f>Assumptions!E59</f>
        <v>0.25</v>
      </c>
      <c r="O586" s="77">
        <f t="shared" ca="1" si="149"/>
        <v>0.26161731594268489</v>
      </c>
      <c r="P586" s="77">
        <f t="shared" ca="1" si="150"/>
        <v>0.27323463188536978</v>
      </c>
      <c r="Q586" s="77">
        <f t="shared" ca="1" si="151"/>
        <v>0.28485194782805473</v>
      </c>
      <c r="R586" s="77">
        <f t="shared" ca="1" si="152"/>
        <v>0.29646926377073962</v>
      </c>
      <c r="S586" s="97">
        <f t="shared" ca="1" si="153"/>
        <v>189.38051468386877</v>
      </c>
      <c r="T586" s="97">
        <f t="shared" ca="1" si="154"/>
        <v>225.34083013499961</v>
      </c>
      <c r="U586" s="97">
        <f t="shared" ca="1" si="155"/>
        <v>267.6007146211258</v>
      </c>
      <c r="V586" s="97">
        <f t="shared" ca="1" si="156"/>
        <v>317.21143775225767</v>
      </c>
      <c r="W586" s="97">
        <f t="shared" ca="1" si="157"/>
        <v>375.39409778827593</v>
      </c>
      <c r="X586" s="97">
        <f t="shared" ca="1" si="158"/>
        <v>983.46727482927054</v>
      </c>
      <c r="Y586" s="97">
        <f t="shared" ca="1" si="159"/>
        <v>5378.0230903745023</v>
      </c>
      <c r="Z586" s="97">
        <f t="shared" ca="1" si="160"/>
        <v>9355.7669313168553</v>
      </c>
      <c r="AA586" s="97">
        <f ca="1">Assumptions!D40*Y586+(1-Assumptions!D40)*Z586</f>
        <v>7168.0078187985609</v>
      </c>
      <c r="AB586" s="97">
        <f t="shared" ca="1" si="161"/>
        <v>4271.5912853020891</v>
      </c>
      <c r="AC586" s="97">
        <f t="shared" ca="1" si="162"/>
        <v>5255.0585601313596</v>
      </c>
      <c r="AD586" s="97">
        <f ca="1">AC586+Assumptions!D47-Assumptions!D48-Assumptions!D49</f>
        <v>6395.5585601313596</v>
      </c>
      <c r="AE586" s="73">
        <f ca="1">AD586/Assumptions!D46</f>
        <v>137.5388937662658</v>
      </c>
      <c r="AF586" s="77">
        <f ca="1">AE586/Assumptions!D45-1</f>
        <v>0.36447315244311307</v>
      </c>
    </row>
    <row r="587" spans="2:32" x14ac:dyDescent="0.2">
      <c r="B587" s="130">
        <v>576</v>
      </c>
      <c r="C587" s="77">
        <f ca="1">MAX(Assumptions!F70,MIN(Assumptions!G70,NORMINV(RAND(),Assumptions!D70,Assumptions!E70)))</f>
        <v>0.11832499705551293</v>
      </c>
      <c r="D587" s="77">
        <f ca="1">MAX(Assumptions!F71,MIN(Assumptions!G71,NORMINV(RAND(),Assumptions!D71,Assumptions!E71)))</f>
        <v>0.28786630014417014</v>
      </c>
      <c r="E587" s="77">
        <f ca="1">MAX(Assumptions!F72,MIN(Assumptions!G72,NORMINV(RAND(),Assumptions!D72,Assumptions!E72)))</f>
        <v>7.3555651927533022E-2</v>
      </c>
      <c r="F587" s="77">
        <f ca="1">MAX(Assumptions!F73,MIN(Assumptions!G73,NORMINV(RAND(),Assumptions!D73,Assumptions!E73)))</f>
        <v>3.7059723014945783E-2</v>
      </c>
      <c r="G587" s="101">
        <f ca="1">MAX(Assumptions!F74,MIN(Assumptions!G74,NORMINV(RAND(),Assumptions!D74,Assumptions!E74)))</f>
        <v>15.378203589285622</v>
      </c>
      <c r="H587" s="77">
        <f ca="1">MAX(Assumptions!F75,MIN(Assumptions!G75,NORMINV(RAND(),Assumptions!D75,Assumptions!E75)))</f>
        <v>0.56311271912313055</v>
      </c>
      <c r="I587" s="97">
        <f ca="1">'Historical Financials'!F7*(1+C587)</f>
        <v>1160.3740169448001</v>
      </c>
      <c r="J587" s="97">
        <f t="shared" ca="1" si="145"/>
        <v>1297.6752690830874</v>
      </c>
      <c r="K587" s="97">
        <f t="shared" ca="1" si="146"/>
        <v>1451.2226914763557</v>
      </c>
      <c r="L587" s="97">
        <f t="shared" ca="1" si="147"/>
        <v>1622.9386121721891</v>
      </c>
      <c r="M587" s="97">
        <f t="shared" ca="1" si="148"/>
        <v>1814.9728186787415</v>
      </c>
      <c r="N587" s="54">
        <f>Assumptions!E59</f>
        <v>0.25</v>
      </c>
      <c r="O587" s="77">
        <f t="shared" ca="1" si="149"/>
        <v>0.25946657503604253</v>
      </c>
      <c r="P587" s="77">
        <f t="shared" ca="1" si="150"/>
        <v>0.26893315007208507</v>
      </c>
      <c r="Q587" s="77">
        <f t="shared" ca="1" si="151"/>
        <v>0.2783997251081276</v>
      </c>
      <c r="R587" s="77">
        <f t="shared" ca="1" si="152"/>
        <v>0.28786630014417014</v>
      </c>
      <c r="S587" s="97">
        <f t="shared" ca="1" si="153"/>
        <v>163.355341970404</v>
      </c>
      <c r="T587" s="97">
        <f t="shared" ca="1" si="154"/>
        <v>189.6019432236148</v>
      </c>
      <c r="U587" s="97">
        <f t="shared" ca="1" si="155"/>
        <v>219.77269623192745</v>
      </c>
      <c r="V587" s="97">
        <f t="shared" ca="1" si="156"/>
        <v>254.42877794090347</v>
      </c>
      <c r="W587" s="97">
        <f t="shared" ca="1" si="157"/>
        <v>294.20922653373492</v>
      </c>
      <c r="X587" s="97">
        <f t="shared" ca="1" si="158"/>
        <v>892.15677760497181</v>
      </c>
      <c r="Y587" s="97">
        <f t="shared" ca="1" si="159"/>
        <v>8360.1801096309409</v>
      </c>
      <c r="Z587" s="97">
        <f t="shared" ca="1" si="160"/>
        <v>8034.6424966698705</v>
      </c>
      <c r="AA587" s="97">
        <f ca="1">Assumptions!D40*Y587+(1-Assumptions!D40)*Z587</f>
        <v>8213.6881837984583</v>
      </c>
      <c r="AB587" s="97">
        <f t="shared" ca="1" si="161"/>
        <v>5759.9060305572893</v>
      </c>
      <c r="AC587" s="97">
        <f t="shared" ca="1" si="162"/>
        <v>6652.0628081622608</v>
      </c>
      <c r="AD587" s="97">
        <f ca="1">AC587+Assumptions!D47-Assumptions!D48-Assumptions!D49</f>
        <v>7792.5628081622608</v>
      </c>
      <c r="AE587" s="73">
        <f ca="1">AD587/Assumptions!D46</f>
        <v>167.58199587445722</v>
      </c>
      <c r="AF587" s="77">
        <f ca="1">AE587/Assumptions!D45-1</f>
        <v>0.66251980034183755</v>
      </c>
    </row>
    <row r="588" spans="2:32" x14ac:dyDescent="0.2">
      <c r="B588" s="130">
        <v>577</v>
      </c>
      <c r="C588" s="77">
        <f ca="1">MAX(Assumptions!F70,MIN(Assumptions!G70,NORMINV(RAND(),Assumptions!D70,Assumptions!E70)))</f>
        <v>9.499119588528282E-2</v>
      </c>
      <c r="D588" s="77">
        <f ca="1">MAX(Assumptions!F71,MIN(Assumptions!G71,NORMINV(RAND(),Assumptions!D71,Assumptions!E71)))</f>
        <v>0.27704425301455893</v>
      </c>
      <c r="E588" s="77">
        <f ca="1">MAX(Assumptions!F72,MIN(Assumptions!G72,NORMINV(RAND(),Assumptions!D72,Assumptions!E72)))</f>
        <v>0.10007635828377304</v>
      </c>
      <c r="F588" s="77">
        <f ca="1">MAX(Assumptions!F73,MIN(Assumptions!G73,NORMINV(RAND(),Assumptions!D73,Assumptions!E73)))</f>
        <v>4.6576073537118692E-2</v>
      </c>
      <c r="G588" s="101">
        <f ca="1">MAX(Assumptions!F74,MIN(Assumptions!G74,NORMINV(RAND(),Assumptions!D74,Assumptions!E74)))</f>
        <v>9.7832000753582591</v>
      </c>
      <c r="H588" s="77">
        <f ca="1">MAX(Assumptions!F75,MIN(Assumptions!G75,NORMINV(RAND(),Assumptions!D75,Assumptions!E75)))</f>
        <v>0.63309814162747124</v>
      </c>
      <c r="I588" s="97">
        <f ca="1">'Historical Financials'!F7*(1+C588)</f>
        <v>1136.1628648505696</v>
      </c>
      <c r="J588" s="97">
        <f t="shared" ref="J588:J651" ca="1" si="163">I588*(1+C588)</f>
        <v>1244.0883341031742</v>
      </c>
      <c r="K588" s="97">
        <f t="shared" ref="K588:K651" ca="1" si="164">J588*(1+C588)</f>
        <v>1362.2657727465642</v>
      </c>
      <c r="L588" s="97">
        <f t="shared" ref="L588:L651" ca="1" si="165">K588*(1+C588)</f>
        <v>1491.6690276133493</v>
      </c>
      <c r="M588" s="97">
        <f t="shared" ref="M588:M651" ca="1" si="166">L588*(1+C588)</f>
        <v>1633.3644524113784</v>
      </c>
      <c r="N588" s="54">
        <f>Assumptions!E59</f>
        <v>0.25</v>
      </c>
      <c r="O588" s="77">
        <f t="shared" ref="O588:O651" ca="1" si="167">N588+(D588-N588)/4</f>
        <v>0.25676106325363973</v>
      </c>
      <c r="P588" s="77">
        <f t="shared" ref="P588:P651" ca="1" si="168">N588+2*(D588-N588)/4</f>
        <v>0.26352212650727946</v>
      </c>
      <c r="Q588" s="77">
        <f t="shared" ref="Q588:Q651" ca="1" si="169">N588+3*(D588-N588)/4</f>
        <v>0.2702831897609192</v>
      </c>
      <c r="R588" s="77">
        <f t="shared" ref="R588:R651" ca="1" si="170">D588</f>
        <v>0.27704425301455893</v>
      </c>
      <c r="S588" s="97">
        <f t="shared" ref="S588:S651" ca="1" si="171">I588*N588*H588</f>
        <v>179.82564958075983</v>
      </c>
      <c r="T588" s="97">
        <f t="shared" ref="T588:T651" ca="1" si="172">J588*O588*H588</f>
        <v>202.23271941918753</v>
      </c>
      <c r="U588" s="97">
        <f t="shared" ref="U588:U651" ca="1" si="173">K588*P588*H588</f>
        <v>227.27411228575781</v>
      </c>
      <c r="V588" s="97">
        <f t="shared" ref="V588:V651" ca="1" si="174">L588*Q588*H588</f>
        <v>255.24811684516342</v>
      </c>
      <c r="W588" s="97">
        <f t="shared" ref="W588:W651" ca="1" si="175">M588*R588*H588</f>
        <v>286.48592099716791</v>
      </c>
      <c r="X588" s="97">
        <f t="shared" ref="X588:X651" ca="1" si="176">S588/(1+E588)^1+T588/(1+E588)^2+U588/(1+E588)^3+V588/(1+E588)^4+W588/(1+E588)^5</f>
        <v>853.40963106618938</v>
      </c>
      <c r="Y588" s="97">
        <f t="shared" ref="Y588:Y651" ca="1" si="177">W588*(1+F588)/(E588-F588)</f>
        <v>5604.2563463109636</v>
      </c>
      <c r="Z588" s="97">
        <f t="shared" ref="Z588:Z651" ca="1" si="178">M588*R588*G588</f>
        <v>4427.0372942237636</v>
      </c>
      <c r="AA588" s="97">
        <f ca="1">Assumptions!D40*Y588+(1-Assumptions!D40)*Z588</f>
        <v>5074.5077728717233</v>
      </c>
      <c r="AB588" s="97">
        <f t="shared" ref="AB588:AB651" ca="1" si="179">AA588/(1+E588)^5</f>
        <v>3149.7766941329892</v>
      </c>
      <c r="AC588" s="97">
        <f t="shared" ref="AC588:AC651" ca="1" si="180">X588+AB588</f>
        <v>4003.1863251991786</v>
      </c>
      <c r="AD588" s="97">
        <f ca="1">AC588+Assumptions!D47-Assumptions!D48-Assumptions!D49</f>
        <v>5143.6863251991781</v>
      </c>
      <c r="AE588" s="73">
        <f ca="1">AD588/Assumptions!D46</f>
        <v>110.61691021933716</v>
      </c>
      <c r="AF588" s="77">
        <f ca="1">AE588/Assumptions!D45-1</f>
        <v>9.7389982334693981E-2</v>
      </c>
    </row>
    <row r="589" spans="2:32" x14ac:dyDescent="0.2">
      <c r="B589" s="130">
        <v>578</v>
      </c>
      <c r="C589" s="77">
        <f ca="1">MAX(Assumptions!F70,MIN(Assumptions!G70,NORMINV(RAND(),Assumptions!D70,Assumptions!E70)))</f>
        <v>9.5718524706240565E-2</v>
      </c>
      <c r="D589" s="77">
        <f ca="1">MAX(Assumptions!F71,MIN(Assumptions!G71,NORMINV(RAND(),Assumptions!D71,Assumptions!E71)))</f>
        <v>0.28036439597546597</v>
      </c>
      <c r="E589" s="77">
        <f ca="1">MAX(Assumptions!F72,MIN(Assumptions!G72,NORMINV(RAND(),Assumptions!D72,Assumptions!E72)))</f>
        <v>8.2354830836277079E-2</v>
      </c>
      <c r="F589" s="77">
        <f ca="1">MAX(Assumptions!F73,MIN(Assumptions!G73,NORMINV(RAND(),Assumptions!D73,Assumptions!E73)))</f>
        <v>3.8990278835157037E-2</v>
      </c>
      <c r="G589" s="101">
        <f ca="1">MAX(Assumptions!F74,MIN(Assumptions!G74,NORMINV(RAND(),Assumptions!D74,Assumptions!E74)))</f>
        <v>12.221856411144147</v>
      </c>
      <c r="H589" s="77">
        <f ca="1">MAX(Assumptions!F75,MIN(Assumptions!G75,NORMINV(RAND(),Assumptions!D75,Assumptions!E75)))</f>
        <v>0.67433235805617386</v>
      </c>
      <c r="I589" s="97">
        <f ca="1">'Historical Financials'!F7*(1+C589)</f>
        <v>1136.9175412351951</v>
      </c>
      <c r="J589" s="97">
        <f t="shared" ca="1" si="163"/>
        <v>1245.7416109948745</v>
      </c>
      <c r="K589" s="97">
        <f t="shared" ca="1" si="164"/>
        <v>1364.9821601644794</v>
      </c>
      <c r="L589" s="97">
        <f t="shared" ca="1" si="165"/>
        <v>1495.636238785761</v>
      </c>
      <c r="M589" s="97">
        <f t="shared" ca="1" si="166"/>
        <v>1638.7963330595246</v>
      </c>
      <c r="N589" s="54">
        <f>Assumptions!E59</f>
        <v>0.25</v>
      </c>
      <c r="O589" s="77">
        <f t="shared" ca="1" si="167"/>
        <v>0.25759109899386651</v>
      </c>
      <c r="P589" s="77">
        <f t="shared" ca="1" si="168"/>
        <v>0.26518219798773301</v>
      </c>
      <c r="Q589" s="77">
        <f t="shared" ca="1" si="169"/>
        <v>0.27277329698159947</v>
      </c>
      <c r="R589" s="77">
        <f t="shared" ca="1" si="170"/>
        <v>0.28036439597546597</v>
      </c>
      <c r="S589" s="97">
        <f t="shared" ca="1" si="171"/>
        <v>191.6650716241391</v>
      </c>
      <c r="T589" s="97">
        <f t="shared" ca="1" si="172"/>
        <v>216.38782575534512</v>
      </c>
      <c r="U589" s="97">
        <f t="shared" ca="1" si="173"/>
        <v>244.08738870999483</v>
      </c>
      <c r="V589" s="97">
        <f t="shared" ca="1" si="174"/>
        <v>275.1071212232377</v>
      </c>
      <c r="W589" s="97">
        <f t="shared" ca="1" si="175"/>
        <v>309.8288423667226</v>
      </c>
      <c r="X589" s="97">
        <f t="shared" ca="1" si="176"/>
        <v>963.3336926544506</v>
      </c>
      <c r="Y589" s="97">
        <f t="shared" ca="1" si="177"/>
        <v>7423.3248233133036</v>
      </c>
      <c r="Z589" s="97">
        <f t="shared" ca="1" si="178"/>
        <v>5615.4559071621115</v>
      </c>
      <c r="AA589" s="97">
        <f ca="1">Assumptions!D40*Y589+(1-Assumptions!D40)*Z589</f>
        <v>6609.7838110452676</v>
      </c>
      <c r="AB589" s="97">
        <f t="shared" ca="1" si="179"/>
        <v>4449.7842630473015</v>
      </c>
      <c r="AC589" s="97">
        <f t="shared" ca="1" si="180"/>
        <v>5413.1179557017522</v>
      </c>
      <c r="AD589" s="97">
        <f ca="1">AC589+Assumptions!D47-Assumptions!D48-Assumptions!D49</f>
        <v>6553.6179557017522</v>
      </c>
      <c r="AE589" s="73">
        <f ca="1">AD589/Assumptions!D46</f>
        <v>140.93802055272585</v>
      </c>
      <c r="AF589" s="77">
        <f ca="1">AE589/Assumptions!D45-1</f>
        <v>0.39819464834053431</v>
      </c>
    </row>
    <row r="590" spans="2:32" x14ac:dyDescent="0.2">
      <c r="B590" s="130">
        <v>579</v>
      </c>
      <c r="C590" s="77">
        <f ca="1">MAX(Assumptions!F70,MIN(Assumptions!G70,NORMINV(RAND(),Assumptions!D70,Assumptions!E70)))</f>
        <v>0.12285988915396508</v>
      </c>
      <c r="D590" s="77">
        <f ca="1">MAX(Assumptions!F71,MIN(Assumptions!G71,NORMINV(RAND(),Assumptions!D71,Assumptions!E71)))</f>
        <v>0.31525258960552804</v>
      </c>
      <c r="E590" s="77">
        <f ca="1">MAX(Assumptions!F72,MIN(Assumptions!G72,NORMINV(RAND(),Assumptions!D72,Assumptions!E72)))</f>
        <v>9.6862958445791056E-2</v>
      </c>
      <c r="F590" s="77">
        <f ca="1">MAX(Assumptions!F73,MIN(Assumptions!G73,NORMINV(RAND(),Assumptions!D73,Assumptions!E73)))</f>
        <v>3.2536471418502244E-2</v>
      </c>
      <c r="G590" s="101">
        <f ca="1">MAX(Assumptions!F74,MIN(Assumptions!G74,NORMINV(RAND(),Assumptions!D74,Assumptions!E74)))</f>
        <v>13.78695154877196</v>
      </c>
      <c r="H590" s="77">
        <f ca="1">MAX(Assumptions!F75,MIN(Assumptions!G75,NORMINV(RAND(),Assumptions!D75,Assumptions!E75)))</f>
        <v>0.61490218715932399</v>
      </c>
      <c r="I590" s="97">
        <f ca="1">'Historical Financials'!F7*(1+C590)</f>
        <v>1165.0794209861542</v>
      </c>
      <c r="J590" s="97">
        <f t="shared" ca="1" si="163"/>
        <v>1308.220949504079</v>
      </c>
      <c r="K590" s="97">
        <f t="shared" ca="1" si="164"/>
        <v>1468.9488303490452</v>
      </c>
      <c r="L590" s="97">
        <f t="shared" ca="1" si="165"/>
        <v>1649.4237208185757</v>
      </c>
      <c r="M590" s="97">
        <f t="shared" ca="1" si="166"/>
        <v>1852.0717363262668</v>
      </c>
      <c r="N590" s="54">
        <f>Assumptions!E59</f>
        <v>0.25</v>
      </c>
      <c r="O590" s="77">
        <f t="shared" ca="1" si="167"/>
        <v>0.26631314740138201</v>
      </c>
      <c r="P590" s="77">
        <f t="shared" ca="1" si="168"/>
        <v>0.28262629480276402</v>
      </c>
      <c r="Q590" s="77">
        <f t="shared" ca="1" si="169"/>
        <v>0.29893944220414603</v>
      </c>
      <c r="R590" s="77">
        <f t="shared" ca="1" si="170"/>
        <v>0.31525258960552804</v>
      </c>
      <c r="S590" s="97">
        <f t="shared" ca="1" si="171"/>
        <v>179.10247104467626</v>
      </c>
      <c r="T590" s="97">
        <f t="shared" ca="1" si="172"/>
        <v>214.22973206835943</v>
      </c>
      <c r="U590" s="97">
        <f t="shared" ca="1" si="173"/>
        <v>255.28498425583376</v>
      </c>
      <c r="V590" s="97">
        <f t="shared" ca="1" si="174"/>
        <v>303.19462200078937</v>
      </c>
      <c r="W590" s="97">
        <f t="shared" ca="1" si="175"/>
        <v>359.02319274893051</v>
      </c>
      <c r="X590" s="97">
        <f t="shared" ca="1" si="176"/>
        <v>970.39593026758257</v>
      </c>
      <c r="Y590" s="97">
        <f t="shared" ca="1" si="177"/>
        <v>5762.8600243803767</v>
      </c>
      <c r="Z590" s="97">
        <f t="shared" ca="1" si="178"/>
        <v>8049.7930673848723</v>
      </c>
      <c r="AA590" s="97">
        <f ca="1">Assumptions!D40*Y590+(1-Assumptions!D40)*Z590</f>
        <v>6791.9798937323994</v>
      </c>
      <c r="AB590" s="97">
        <f t="shared" ca="1" si="179"/>
        <v>4277.9385267543921</v>
      </c>
      <c r="AC590" s="97">
        <f t="shared" ca="1" si="180"/>
        <v>5248.3344570219742</v>
      </c>
      <c r="AD590" s="97">
        <f ca="1">AC590+Assumptions!D47-Assumptions!D48-Assumptions!D49</f>
        <v>6388.8344570219742</v>
      </c>
      <c r="AE590" s="73">
        <f ca="1">AD590/Assumptions!D46</f>
        <v>137.39428939832203</v>
      </c>
      <c r="AF590" s="77">
        <f ca="1">AE590/Assumptions!D45-1</f>
        <v>0.36303858530081379</v>
      </c>
    </row>
    <row r="591" spans="2:32" x14ac:dyDescent="0.2">
      <c r="B591" s="130">
        <v>580</v>
      </c>
      <c r="C591" s="77">
        <f ca="1">MAX(Assumptions!F70,MIN(Assumptions!G70,NORMINV(RAND(),Assumptions!D70,Assumptions!E70)))</f>
        <v>0.18433891859103496</v>
      </c>
      <c r="D591" s="77">
        <f ca="1">MAX(Assumptions!F71,MIN(Assumptions!G71,NORMINV(RAND(),Assumptions!D71,Assumptions!E71)))</f>
        <v>0.3558009662354944</v>
      </c>
      <c r="E591" s="77">
        <f ca="1">MAX(Assumptions!F72,MIN(Assumptions!G72,NORMINV(RAND(),Assumptions!D72,Assumptions!E72)))</f>
        <v>7.5531400090671663E-2</v>
      </c>
      <c r="F591" s="77">
        <f ca="1">MAX(Assumptions!F73,MIN(Assumptions!G73,NORMINV(RAND(),Assumptions!D73,Assumptions!E73)))</f>
        <v>4.1913802720586361E-2</v>
      </c>
      <c r="G591" s="101">
        <f ca="1">MAX(Assumptions!F74,MIN(Assumptions!G74,NORMINV(RAND(),Assumptions!D74,Assumptions!E74)))</f>
        <v>16.637023504003452</v>
      </c>
      <c r="H591" s="77">
        <f ca="1">MAX(Assumptions!F75,MIN(Assumptions!G75,NORMINV(RAND(),Assumptions!D75,Assumptions!E75)))</f>
        <v>0.64784586299893643</v>
      </c>
      <c r="I591" s="97">
        <f ca="1">'Historical Financials'!F7*(1+C591)</f>
        <v>1228.8700619300578</v>
      </c>
      <c r="J591" s="97">
        <f t="shared" ca="1" si="163"/>
        <v>1455.3986402351427</v>
      </c>
      <c r="K591" s="97">
        <f t="shared" ca="1" si="164"/>
        <v>1723.6852516949516</v>
      </c>
      <c r="L591" s="97">
        <f t="shared" ca="1" si="165"/>
        <v>2041.4275269837149</v>
      </c>
      <c r="M591" s="97">
        <f t="shared" ca="1" si="166"/>
        <v>2417.7420696898635</v>
      </c>
      <c r="N591" s="54">
        <f>Assumptions!E59</f>
        <v>0.25</v>
      </c>
      <c r="O591" s="77">
        <f t="shared" ca="1" si="167"/>
        <v>0.2764502415588736</v>
      </c>
      <c r="P591" s="77">
        <f t="shared" ca="1" si="168"/>
        <v>0.3029004831177472</v>
      </c>
      <c r="Q591" s="77">
        <f t="shared" ca="1" si="169"/>
        <v>0.3293507246766208</v>
      </c>
      <c r="R591" s="77">
        <f t="shared" ca="1" si="170"/>
        <v>0.3558009662354944</v>
      </c>
      <c r="S591" s="97">
        <f t="shared" ca="1" si="171"/>
        <v>199.02959644615868</v>
      </c>
      <c r="T591" s="97">
        <f t="shared" ca="1" si="172"/>
        <v>260.65774176722891</v>
      </c>
      <c r="U591" s="97">
        <f t="shared" ca="1" si="173"/>
        <v>338.24362615824856</v>
      </c>
      <c r="V591" s="97">
        <f t="shared" ca="1" si="174"/>
        <v>435.57633839078693</v>
      </c>
      <c r="W591" s="97">
        <f t="shared" ca="1" si="175"/>
        <v>557.29966296086093</v>
      </c>
      <c r="X591" s="97">
        <f t="shared" ca="1" si="176"/>
        <v>1395.004073717032</v>
      </c>
      <c r="Y591" s="97">
        <f t="shared" ca="1" si="177"/>
        <v>17272.448256732107</v>
      </c>
      <c r="Z591" s="97">
        <f t="shared" ca="1" si="178"/>
        <v>14311.74932341625</v>
      </c>
      <c r="AA591" s="97">
        <f ca="1">Assumptions!D40*Y591+(1-Assumptions!D40)*Z591</f>
        <v>15940.133736739972</v>
      </c>
      <c r="AB591" s="97">
        <f t="shared" ca="1" si="179"/>
        <v>11075.835328722314</v>
      </c>
      <c r="AC591" s="97">
        <f t="shared" ca="1" si="180"/>
        <v>12470.839402439346</v>
      </c>
      <c r="AD591" s="97">
        <f ca="1">AC591+Assumptions!D47-Assumptions!D48-Assumptions!D49</f>
        <v>13611.339402439346</v>
      </c>
      <c r="AE591" s="73">
        <f ca="1">AD591/Assumptions!D46</f>
        <v>292.71697639654508</v>
      </c>
      <c r="AF591" s="77">
        <f ca="1">AE591/Assumptions!D45-1</f>
        <v>1.903938257902233</v>
      </c>
    </row>
    <row r="592" spans="2:32" x14ac:dyDescent="0.2">
      <c r="B592" s="130">
        <v>581</v>
      </c>
      <c r="C592" s="77">
        <f ca="1">MAX(Assumptions!F70,MIN(Assumptions!G70,NORMINV(RAND(),Assumptions!D70,Assumptions!E70)))</f>
        <v>0.18053097847248481</v>
      </c>
      <c r="D592" s="77">
        <f ca="1">MAX(Assumptions!F71,MIN(Assumptions!G71,NORMINV(RAND(),Assumptions!D71,Assumptions!E71)))</f>
        <v>0.25558016545960649</v>
      </c>
      <c r="E592" s="77">
        <f ca="1">MAX(Assumptions!F72,MIN(Assumptions!G72,NORMINV(RAND(),Assumptions!D72,Assumptions!E72)))</f>
        <v>8.3318361686080575E-2</v>
      </c>
      <c r="F592" s="77">
        <f ca="1">MAX(Assumptions!F73,MIN(Assumptions!G73,NORMINV(RAND(),Assumptions!D73,Assumptions!E73)))</f>
        <v>3.9774431664446955E-2</v>
      </c>
      <c r="G592" s="101">
        <f ca="1">MAX(Assumptions!F74,MIN(Assumptions!G74,NORMINV(RAND(),Assumptions!D74,Assumptions!E74)))</f>
        <v>16.336532575302311</v>
      </c>
      <c r="H592" s="77">
        <f ca="1">MAX(Assumptions!F75,MIN(Assumptions!G75,NORMINV(RAND(),Assumptions!D75,Assumptions!E75)))</f>
        <v>0.57658733760189751</v>
      </c>
      <c r="I592" s="97">
        <f ca="1">'Historical Financials'!F7*(1+C592)</f>
        <v>1224.9189432630503</v>
      </c>
      <c r="J592" s="97">
        <f t="shared" ca="1" si="163"/>
        <v>1446.0547586398111</v>
      </c>
      <c r="K592" s="97">
        <f t="shared" ca="1" si="164"/>
        <v>1707.1124391418491</v>
      </c>
      <c r="L592" s="97">
        <f t="shared" ca="1" si="165"/>
        <v>2015.2991181426773</v>
      </c>
      <c r="M592" s="97">
        <f t="shared" ca="1" si="166"/>
        <v>2379.1230398557109</v>
      </c>
      <c r="N592" s="54">
        <f>Assumptions!E59</f>
        <v>0.25</v>
      </c>
      <c r="O592" s="77">
        <f t="shared" ca="1" si="167"/>
        <v>0.25139504136490165</v>
      </c>
      <c r="P592" s="77">
        <f t="shared" ca="1" si="168"/>
        <v>0.25279008272980324</v>
      </c>
      <c r="Q592" s="77">
        <f t="shared" ca="1" si="169"/>
        <v>0.25418512409470484</v>
      </c>
      <c r="R592" s="77">
        <f t="shared" ca="1" si="170"/>
        <v>0.25558016545960649</v>
      </c>
      <c r="S592" s="97">
        <f t="shared" ca="1" si="171"/>
        <v>176.56818806854298</v>
      </c>
      <c r="T592" s="97">
        <f t="shared" ca="1" si="172"/>
        <v>209.60736904108714</v>
      </c>
      <c r="U592" s="97">
        <f t="shared" ca="1" si="173"/>
        <v>248.82113087026562</v>
      </c>
      <c r="V592" s="97">
        <f t="shared" ca="1" si="174"/>
        <v>295.36208551118995</v>
      </c>
      <c r="W592" s="97">
        <f t="shared" ca="1" si="175"/>
        <v>350.59777080145375</v>
      </c>
      <c r="X592" s="97">
        <f t="shared" ca="1" si="176"/>
        <v>986.73712695060397</v>
      </c>
      <c r="Y592" s="97">
        <f t="shared" ca="1" si="177"/>
        <v>8371.8350111437012</v>
      </c>
      <c r="Z592" s="97">
        <f t="shared" ca="1" si="178"/>
        <v>9933.5374365797961</v>
      </c>
      <c r="AA592" s="97">
        <f ca="1">Assumptions!D40*Y592+(1-Assumptions!D40)*Z592</f>
        <v>9074.6011025899425</v>
      </c>
      <c r="AB592" s="97">
        <f t="shared" ca="1" si="179"/>
        <v>6082.0084923778923</v>
      </c>
      <c r="AC592" s="97">
        <f t="shared" ca="1" si="180"/>
        <v>7068.7456193284961</v>
      </c>
      <c r="AD592" s="97">
        <f ca="1">AC592+Assumptions!D47-Assumptions!D48-Assumptions!D49</f>
        <v>8209.2456193284961</v>
      </c>
      <c r="AE592" s="73">
        <f ca="1">AD592/Assumptions!D46</f>
        <v>176.54291654469884</v>
      </c>
      <c r="AF592" s="77">
        <f ca="1">AE592/Assumptions!D45-1</f>
        <v>0.75141782286407577</v>
      </c>
    </row>
    <row r="593" spans="2:32" x14ac:dyDescent="0.2">
      <c r="B593" s="130">
        <v>582</v>
      </c>
      <c r="C593" s="77">
        <f ca="1">MAX(Assumptions!F70,MIN(Assumptions!G70,NORMINV(RAND(),Assumptions!D70,Assumptions!E70)))</f>
        <v>0.18487888302987432</v>
      </c>
      <c r="D593" s="77">
        <f ca="1">MAX(Assumptions!F71,MIN(Assumptions!G71,NORMINV(RAND(),Assumptions!D71,Assumptions!E71)))</f>
        <v>0.36200480938077012</v>
      </c>
      <c r="E593" s="77">
        <f ca="1">MAX(Assumptions!F72,MIN(Assumptions!G72,NORMINV(RAND(),Assumptions!D72,Assumptions!E72)))</f>
        <v>9.6399939167515464E-2</v>
      </c>
      <c r="F593" s="77">
        <f ca="1">MAX(Assumptions!F73,MIN(Assumptions!G73,NORMINV(RAND(),Assumptions!D73,Assumptions!E73)))</f>
        <v>4.4249461446649277E-2</v>
      </c>
      <c r="G593" s="101">
        <f ca="1">MAX(Assumptions!F74,MIN(Assumptions!G74,NORMINV(RAND(),Assumptions!D74,Assumptions!E74)))</f>
        <v>17.247226853504454</v>
      </c>
      <c r="H593" s="77">
        <f ca="1">MAX(Assumptions!F75,MIN(Assumptions!G75,NORMINV(RAND(),Assumptions!D75,Assumptions!E75)))</f>
        <v>0.69155155933743184</v>
      </c>
      <c r="I593" s="97">
        <f ca="1">'Historical Financials'!F7*(1+C593)</f>
        <v>1229.4303290317976</v>
      </c>
      <c r="J593" s="97">
        <f t="shared" ca="1" si="163"/>
        <v>1456.7260350262472</v>
      </c>
      <c r="K593" s="97">
        <f t="shared" ca="1" si="164"/>
        <v>1726.0439172624376</v>
      </c>
      <c r="L593" s="97">
        <f t="shared" ca="1" si="165"/>
        <v>2045.152988746426</v>
      </c>
      <c r="M593" s="97">
        <f t="shared" ca="1" si="166"/>
        <v>2423.2585889310744</v>
      </c>
      <c r="N593" s="54">
        <f>Assumptions!E59</f>
        <v>0.25</v>
      </c>
      <c r="O593" s="77">
        <f t="shared" ca="1" si="167"/>
        <v>0.27800120234519254</v>
      </c>
      <c r="P593" s="77">
        <f t="shared" ca="1" si="168"/>
        <v>0.30600240469038509</v>
      </c>
      <c r="Q593" s="77">
        <f t="shared" ca="1" si="169"/>
        <v>0.33400360703557758</v>
      </c>
      <c r="R593" s="77">
        <f t="shared" ca="1" si="170"/>
        <v>0.36200480938077012</v>
      </c>
      <c r="S593" s="97">
        <f t="shared" ca="1" si="171"/>
        <v>212.55361528466787</v>
      </c>
      <c r="T593" s="97">
        <f t="shared" ca="1" si="172"/>
        <v>280.05873401579726</v>
      </c>
      <c r="U593" s="97">
        <f t="shared" ca="1" si="173"/>
        <v>365.25926926986517</v>
      </c>
      <c r="V593" s="97">
        <f t="shared" ca="1" si="174"/>
        <v>472.39090017677881</v>
      </c>
      <c r="W593" s="97">
        <f t="shared" ca="1" si="175"/>
        <v>606.65064821882561</v>
      </c>
      <c r="X593" s="97">
        <f t="shared" ca="1" si="176"/>
        <v>1413.7931035585373</v>
      </c>
      <c r="Y593" s="97">
        <f t="shared" ca="1" si="177"/>
        <v>12147.436425789418</v>
      </c>
      <c r="Z593" s="97">
        <f t="shared" ca="1" si="178"/>
        <v>15129.806605714464</v>
      </c>
      <c r="AA593" s="97">
        <f ca="1">Assumptions!D40*Y593+(1-Assumptions!D40)*Z593</f>
        <v>13489.503006755687</v>
      </c>
      <c r="AB593" s="97">
        <f t="shared" ca="1" si="179"/>
        <v>8514.3389551941964</v>
      </c>
      <c r="AC593" s="97">
        <f t="shared" ca="1" si="180"/>
        <v>9928.1320587527334</v>
      </c>
      <c r="AD593" s="97">
        <f ca="1">AC593+Assumptions!D47-Assumptions!D48-Assumptions!D49</f>
        <v>11068.632058752733</v>
      </c>
      <c r="AE593" s="73">
        <f ca="1">AD593/Assumptions!D46</f>
        <v>238.03509803769319</v>
      </c>
      <c r="AF593" s="77">
        <f ca="1">AE593/Assumptions!D45-1</f>
        <v>1.3614593059294959</v>
      </c>
    </row>
    <row r="594" spans="2:32" x14ac:dyDescent="0.2">
      <c r="B594" s="130">
        <v>583</v>
      </c>
      <c r="C594" s="77">
        <f ca="1">MAX(Assumptions!F70,MIN(Assumptions!G70,NORMINV(RAND(),Assumptions!D70,Assumptions!E70)))</f>
        <v>0.12942182350874545</v>
      </c>
      <c r="D594" s="77">
        <f ca="1">MAX(Assumptions!F71,MIN(Assumptions!G71,NORMINV(RAND(),Assumptions!D71,Assumptions!E71)))</f>
        <v>0.31269675192569946</v>
      </c>
      <c r="E594" s="77">
        <f ca="1">MAX(Assumptions!F72,MIN(Assumptions!G72,NORMINV(RAND(),Assumptions!D72,Assumptions!E72)))</f>
        <v>7.8936096751670723E-2</v>
      </c>
      <c r="F594" s="77">
        <f ca="1">MAX(Assumptions!F73,MIN(Assumptions!G73,NORMINV(RAND(),Assumptions!D73,Assumptions!E73)))</f>
        <v>3.54640215689472E-2</v>
      </c>
      <c r="G594" s="101">
        <f ca="1">MAX(Assumptions!F74,MIN(Assumptions!G74,NORMINV(RAND(),Assumptions!D74,Assumptions!E74)))</f>
        <v>17.619669259705056</v>
      </c>
      <c r="H594" s="77">
        <f ca="1">MAX(Assumptions!F75,MIN(Assumptions!G75,NORMINV(RAND(),Assumptions!D75,Assumptions!E75)))</f>
        <v>0.61427341876650798</v>
      </c>
      <c r="I594" s="97">
        <f ca="1">'Historical Financials'!F7*(1+C594)</f>
        <v>1171.8880840726742</v>
      </c>
      <c r="J594" s="97">
        <f t="shared" ca="1" si="163"/>
        <v>1323.5559768615296</v>
      </c>
      <c r="K594" s="97">
        <f t="shared" ca="1" si="164"/>
        <v>1494.8530049028477</v>
      </c>
      <c r="L594" s="97">
        <f t="shared" ca="1" si="165"/>
        <v>1688.3196066749019</v>
      </c>
      <c r="M594" s="97">
        <f t="shared" ca="1" si="166"/>
        <v>1906.8250088363357</v>
      </c>
      <c r="N594" s="54">
        <f>Assumptions!E59</f>
        <v>0.25</v>
      </c>
      <c r="O594" s="77">
        <f t="shared" ca="1" si="167"/>
        <v>0.26567418798142484</v>
      </c>
      <c r="P594" s="77">
        <f t="shared" ca="1" si="168"/>
        <v>0.28134837596284973</v>
      </c>
      <c r="Q594" s="77">
        <f t="shared" ca="1" si="169"/>
        <v>0.29702256394427462</v>
      </c>
      <c r="R594" s="77">
        <f t="shared" ca="1" si="170"/>
        <v>0.31269675192569946</v>
      </c>
      <c r="S594" s="97">
        <f t="shared" ca="1" si="171"/>
        <v>179.96492495376364</v>
      </c>
      <c r="T594" s="97">
        <f t="shared" ca="1" si="172"/>
        <v>215.9998243868329</v>
      </c>
      <c r="U594" s="97">
        <f t="shared" ca="1" si="173"/>
        <v>258.34771460432631</v>
      </c>
      <c r="V594" s="97">
        <f t="shared" ca="1" si="174"/>
        <v>308.03908829626306</v>
      </c>
      <c r="W594" s="97">
        <f t="shared" ca="1" si="175"/>
        <v>366.26543199010138</v>
      </c>
      <c r="X594" s="97">
        <f t="shared" ca="1" si="176"/>
        <v>1035.8587822318373</v>
      </c>
      <c r="Y594" s="97">
        <f t="shared" ca="1" si="177"/>
        <v>8724.0987594003745</v>
      </c>
      <c r="Z594" s="97">
        <f t="shared" ca="1" si="178"/>
        <v>10505.868520059825</v>
      </c>
      <c r="AA594" s="97">
        <f ca="1">Assumptions!D40*Y594+(1-Assumptions!D40)*Z594</f>
        <v>9525.8951516971283</v>
      </c>
      <c r="AB594" s="97">
        <f t="shared" ca="1" si="179"/>
        <v>6515.1914470628399</v>
      </c>
      <c r="AC594" s="97">
        <f t="shared" ca="1" si="180"/>
        <v>7551.0502292946767</v>
      </c>
      <c r="AD594" s="97">
        <f ca="1">AC594+Assumptions!D47-Assumptions!D48-Assumptions!D49</f>
        <v>8691.5502292946767</v>
      </c>
      <c r="AE594" s="73">
        <f ca="1">AD594/Assumptions!D46</f>
        <v>186.91505869450918</v>
      </c>
      <c r="AF594" s="77">
        <f ca="1">AE594/Assumptions!D45-1</f>
        <v>0.85431605847727377</v>
      </c>
    </row>
    <row r="595" spans="2:32" x14ac:dyDescent="0.2">
      <c r="B595" s="130">
        <v>584</v>
      </c>
      <c r="C595" s="77">
        <f ca="1">MAX(Assumptions!F70,MIN(Assumptions!G70,NORMINV(RAND(),Assumptions!D70,Assumptions!E70)))</f>
        <v>9.6122070738621751E-2</v>
      </c>
      <c r="D595" s="77">
        <f ca="1">MAX(Assumptions!F71,MIN(Assumptions!G71,NORMINV(RAND(),Assumptions!D71,Assumptions!E71)))</f>
        <v>0.30488430667378646</v>
      </c>
      <c r="E595" s="77">
        <f ca="1">MAX(Assumptions!F72,MIN(Assumptions!G72,NORMINV(RAND(),Assumptions!D72,Assumptions!E72)))</f>
        <v>0.10062551147137419</v>
      </c>
      <c r="F595" s="77">
        <f ca="1">MAX(Assumptions!F73,MIN(Assumptions!G73,NORMINV(RAND(),Assumptions!D73,Assumptions!E73)))</f>
        <v>4.5391728195402249E-2</v>
      </c>
      <c r="G595" s="101">
        <f ca="1">MAX(Assumptions!F74,MIN(Assumptions!G74,NORMINV(RAND(),Assumptions!D74,Assumptions!E74)))</f>
        <v>19.11475835602937</v>
      </c>
      <c r="H595" s="77">
        <f ca="1">MAX(Assumptions!F75,MIN(Assumptions!G75,NORMINV(RAND(),Assumptions!D75,Assumptions!E75)))</f>
        <v>0.70877950218760744</v>
      </c>
      <c r="I595" s="97">
        <f ca="1">'Historical Financials'!F7*(1+C595)</f>
        <v>1137.3362605983937</v>
      </c>
      <c r="J595" s="97">
        <f t="shared" ca="1" si="163"/>
        <v>1246.6593770932318</v>
      </c>
      <c r="K595" s="97">
        <f t="shared" ca="1" si="164"/>
        <v>1366.4908579251535</v>
      </c>
      <c r="L595" s="97">
        <f t="shared" ca="1" si="165"/>
        <v>1497.8407888343149</v>
      </c>
      <c r="M595" s="97">
        <f t="shared" ca="1" si="166"/>
        <v>1641.8163470938398</v>
      </c>
      <c r="N595" s="54">
        <f>Assumptions!E59</f>
        <v>0.25</v>
      </c>
      <c r="O595" s="77">
        <f t="shared" ca="1" si="167"/>
        <v>0.26372107666844663</v>
      </c>
      <c r="P595" s="77">
        <f t="shared" ca="1" si="168"/>
        <v>0.27744215333689326</v>
      </c>
      <c r="Q595" s="77">
        <f t="shared" ca="1" si="169"/>
        <v>0.29116323000533983</v>
      </c>
      <c r="R595" s="77">
        <f t="shared" ca="1" si="170"/>
        <v>0.30488430667378646</v>
      </c>
      <c r="S595" s="97">
        <f t="shared" ca="1" si="171"/>
        <v>201.53015715171111</v>
      </c>
      <c r="T595" s="97">
        <f t="shared" ca="1" si="172"/>
        <v>233.02568725092945</v>
      </c>
      <c r="U595" s="97">
        <f t="shared" ca="1" si="173"/>
        <v>268.71402018353177</v>
      </c>
      <c r="V595" s="97">
        <f t="shared" ca="1" si="174"/>
        <v>309.11019627682396</v>
      </c>
      <c r="W595" s="97">
        <f t="shared" ca="1" si="175"/>
        <v>354.78953014111141</v>
      </c>
      <c r="X595" s="97">
        <f t="shared" ca="1" si="176"/>
        <v>1007.3322660017822</v>
      </c>
      <c r="Y595" s="97">
        <f t="shared" ca="1" si="177"/>
        <v>6714.9852510863448</v>
      </c>
      <c r="Z595" s="97">
        <f t="shared" ca="1" si="178"/>
        <v>9568.1606408836087</v>
      </c>
      <c r="AA595" s="97">
        <f ca="1">Assumptions!D40*Y595+(1-Assumptions!D40)*Z595</f>
        <v>7998.9141764951137</v>
      </c>
      <c r="AB595" s="97">
        <f t="shared" ca="1" si="179"/>
        <v>4952.5989521786014</v>
      </c>
      <c r="AC595" s="97">
        <f t="shared" ca="1" si="180"/>
        <v>5959.9312181803834</v>
      </c>
      <c r="AD595" s="97">
        <f ca="1">AC595+Assumptions!D47-Assumptions!D48-Assumptions!D49</f>
        <v>7100.4312181803834</v>
      </c>
      <c r="AE595" s="73">
        <f ca="1">AD595/Assumptions!D46</f>
        <v>152.69744555226632</v>
      </c>
      <c r="AF595" s="77">
        <f ca="1">AE595/Assumptions!D45-1</f>
        <v>0.5148556106375628</v>
      </c>
    </row>
    <row r="596" spans="2:32" x14ac:dyDescent="0.2">
      <c r="B596" s="130">
        <v>585</v>
      </c>
      <c r="C596" s="77">
        <f ca="1">MAX(Assumptions!F70,MIN(Assumptions!G70,NORMINV(RAND(),Assumptions!D70,Assumptions!E70)))</f>
        <v>0.11408035185020736</v>
      </c>
      <c r="D596" s="77">
        <f ca="1">MAX(Assumptions!F71,MIN(Assumptions!G71,NORMINV(RAND(),Assumptions!D71,Assumptions!E71)))</f>
        <v>0.32531310549364817</v>
      </c>
      <c r="E596" s="77">
        <f ca="1">MAX(Assumptions!F72,MIN(Assumptions!G72,NORMINV(RAND(),Assumptions!D72,Assumptions!E72)))</f>
        <v>8.1436125298153708E-2</v>
      </c>
      <c r="F596" s="77">
        <f ca="1">MAX(Assumptions!F73,MIN(Assumptions!G73,NORMINV(RAND(),Assumptions!D73,Assumptions!E73)))</f>
        <v>4.1670191950072925E-2</v>
      </c>
      <c r="G596" s="101">
        <f ca="1">MAX(Assumptions!F74,MIN(Assumptions!G74,NORMINV(RAND(),Assumptions!D74,Assumptions!E74)))</f>
        <v>12.474808576921808</v>
      </c>
      <c r="H596" s="77">
        <f ca="1">MAX(Assumptions!F75,MIN(Assumptions!G75,NORMINV(RAND(),Assumptions!D75,Assumptions!E75)))</f>
        <v>0.58057744391440391</v>
      </c>
      <c r="I596" s="97">
        <f ca="1">'Historical Financials'!F7*(1+C596)</f>
        <v>1155.969773079775</v>
      </c>
      <c r="J596" s="97">
        <f t="shared" ca="1" si="163"/>
        <v>1287.84321152092</v>
      </c>
      <c r="K596" s="97">
        <f t="shared" ca="1" si="164"/>
        <v>1434.7608182191277</v>
      </c>
      <c r="L596" s="97">
        <f t="shared" ca="1" si="165"/>
        <v>1598.4388371824573</v>
      </c>
      <c r="M596" s="97">
        <f t="shared" ca="1" si="166"/>
        <v>1780.7893021392683</v>
      </c>
      <c r="N596" s="54">
        <f>Assumptions!E59</f>
        <v>0.25</v>
      </c>
      <c r="O596" s="77">
        <f t="shared" ca="1" si="167"/>
        <v>0.26882827637341206</v>
      </c>
      <c r="P596" s="77">
        <f t="shared" ca="1" si="168"/>
        <v>0.28765655274682411</v>
      </c>
      <c r="Q596" s="77">
        <f t="shared" ca="1" si="169"/>
        <v>0.30648482912023611</v>
      </c>
      <c r="R596" s="77">
        <f t="shared" ca="1" si="170"/>
        <v>0.32531310549364817</v>
      </c>
      <c r="S596" s="97">
        <f t="shared" ca="1" si="171"/>
        <v>167.78249402424231</v>
      </c>
      <c r="T596" s="97">
        <f t="shared" ca="1" si="172"/>
        <v>201.00094514963661</v>
      </c>
      <c r="U596" s="97">
        <f t="shared" ca="1" si="173"/>
        <v>239.61496527151286</v>
      </c>
      <c r="V596" s="97">
        <f t="shared" ca="1" si="174"/>
        <v>284.42329543428048</v>
      </c>
      <c r="W596" s="97">
        <f t="shared" ca="1" si="175"/>
        <v>336.33669830358059</v>
      </c>
      <c r="X596" s="97">
        <f t="shared" ca="1" si="176"/>
        <v>951.81421526933514</v>
      </c>
      <c r="Y596" s="97">
        <f t="shared" ca="1" si="177"/>
        <v>8810.3530731953379</v>
      </c>
      <c r="Z596" s="97">
        <f t="shared" ca="1" si="178"/>
        <v>7226.8324798192789</v>
      </c>
      <c r="AA596" s="97">
        <f ca="1">Assumptions!D40*Y596+(1-Assumptions!D40)*Z596</f>
        <v>8097.768806176111</v>
      </c>
      <c r="AB596" s="97">
        <f t="shared" ca="1" si="179"/>
        <v>5474.7085994246172</v>
      </c>
      <c r="AC596" s="97">
        <f t="shared" ca="1" si="180"/>
        <v>6426.5228146939526</v>
      </c>
      <c r="AD596" s="97">
        <f ca="1">AC596+Assumptions!D47-Assumptions!D48-Assumptions!D49</f>
        <v>7567.0228146939526</v>
      </c>
      <c r="AE596" s="73">
        <f ca="1">AD596/Assumptions!D46</f>
        <v>162.73167343427855</v>
      </c>
      <c r="AF596" s="77">
        <f ca="1">AE596/Assumptions!D45-1</f>
        <v>0.61440152216546173</v>
      </c>
    </row>
    <row r="597" spans="2:32" x14ac:dyDescent="0.2">
      <c r="B597" s="130">
        <v>586</v>
      </c>
      <c r="C597" s="77">
        <f ca="1">MAX(Assumptions!F70,MIN(Assumptions!G70,NORMINV(RAND(),Assumptions!D70,Assumptions!E70)))</f>
        <v>0.14919245836940401</v>
      </c>
      <c r="D597" s="77">
        <f ca="1">MAX(Assumptions!F71,MIN(Assumptions!G71,NORMINV(RAND(),Assumptions!D71,Assumptions!E71)))</f>
        <v>0.33348458681192628</v>
      </c>
      <c r="E597" s="77">
        <f ca="1">MAX(Assumptions!F72,MIN(Assumptions!G72,NORMINV(RAND(),Assumptions!D72,Assumptions!E72)))</f>
        <v>9.7469127212128526E-2</v>
      </c>
      <c r="F597" s="77">
        <f ca="1">MAX(Assumptions!F73,MIN(Assumptions!G73,NORMINV(RAND(),Assumptions!D73,Assumptions!E73)))</f>
        <v>3.0007314863269616E-2</v>
      </c>
      <c r="G597" s="101">
        <f ca="1">MAX(Assumptions!F74,MIN(Assumptions!G74,NORMINV(RAND(),Assumptions!D74,Assumptions!E74)))</f>
        <v>15.62419708754785</v>
      </c>
      <c r="H597" s="77">
        <f ca="1">MAX(Assumptions!F75,MIN(Assumptions!G75,NORMINV(RAND(),Assumptions!D75,Assumptions!E75)))</f>
        <v>0.58736676300255586</v>
      </c>
      <c r="I597" s="97">
        <f ca="1">'Historical Financials'!F7*(1+C597)</f>
        <v>1192.4020948040934</v>
      </c>
      <c r="J597" s="97">
        <f t="shared" ca="1" si="163"/>
        <v>1370.2994946927431</v>
      </c>
      <c r="K597" s="97">
        <f t="shared" ca="1" si="164"/>
        <v>1574.7378450083054</v>
      </c>
      <c r="L597" s="97">
        <f t="shared" ca="1" si="165"/>
        <v>1809.6768553924319</v>
      </c>
      <c r="M597" s="97">
        <f t="shared" ca="1" si="166"/>
        <v>2079.6669943026413</v>
      </c>
      <c r="N597" s="54">
        <f>Assumptions!E59</f>
        <v>0.25</v>
      </c>
      <c r="O597" s="77">
        <f t="shared" ca="1" si="167"/>
        <v>0.27087114670298157</v>
      </c>
      <c r="P597" s="77">
        <f t="shared" ca="1" si="168"/>
        <v>0.29174229340596314</v>
      </c>
      <c r="Q597" s="77">
        <f t="shared" ca="1" si="169"/>
        <v>0.31261344010894471</v>
      </c>
      <c r="R597" s="77">
        <f t="shared" ca="1" si="170"/>
        <v>0.33348458681192628</v>
      </c>
      <c r="S597" s="97">
        <f t="shared" ca="1" si="171"/>
        <v>175.09433965563676</v>
      </c>
      <c r="T597" s="97">
        <f t="shared" ca="1" si="172"/>
        <v>218.01562064056367</v>
      </c>
      <c r="U597" s="97">
        <f t="shared" ca="1" si="173"/>
        <v>269.84664644368416</v>
      </c>
      <c r="V597" s="97">
        <f t="shared" ca="1" si="174"/>
        <v>332.29059193497307</v>
      </c>
      <c r="W597" s="97">
        <f t="shared" ca="1" si="175"/>
        <v>407.36051710446844</v>
      </c>
      <c r="X597" s="97">
        <f t="shared" ca="1" si="176"/>
        <v>1029.6281370908189</v>
      </c>
      <c r="Y597" s="97">
        <f t="shared" ca="1" si="177"/>
        <v>6219.5825726461326</v>
      </c>
      <c r="Z597" s="97">
        <f t="shared" ca="1" si="178"/>
        <v>10835.957030305997</v>
      </c>
      <c r="AA597" s="97">
        <f ca="1">Assumptions!D40*Y597+(1-Assumptions!D40)*Z597</f>
        <v>8296.9510785930725</v>
      </c>
      <c r="AB597" s="97">
        <f t="shared" ca="1" si="179"/>
        <v>5211.4307284076085</v>
      </c>
      <c r="AC597" s="97">
        <f t="shared" ca="1" si="180"/>
        <v>6241.0588654984276</v>
      </c>
      <c r="AD597" s="97">
        <f ca="1">AC597+Assumptions!D47-Assumptions!D48-Assumptions!D49</f>
        <v>7381.5588654984276</v>
      </c>
      <c r="AE597" s="73">
        <f ca="1">AD597/Assumptions!D46</f>
        <v>158.74320140856832</v>
      </c>
      <c r="AF597" s="77">
        <f ca="1">AE597/Assumptions!D45-1</f>
        <v>0.57483334730722557</v>
      </c>
    </row>
    <row r="598" spans="2:32" x14ac:dyDescent="0.2">
      <c r="B598" s="130">
        <v>587</v>
      </c>
      <c r="C598" s="77">
        <f ca="1">MAX(Assumptions!F70,MIN(Assumptions!G70,NORMINV(RAND(),Assumptions!D70,Assumptions!E70)))</f>
        <v>0.1448108933850604</v>
      </c>
      <c r="D598" s="77">
        <f ca="1">MAX(Assumptions!F71,MIN(Assumptions!G71,NORMINV(RAND(),Assumptions!D71,Assumptions!E71)))</f>
        <v>0.33214218253218641</v>
      </c>
      <c r="E598" s="77">
        <f ca="1">MAX(Assumptions!F72,MIN(Assumptions!G72,NORMINV(RAND(),Assumptions!D72,Assumptions!E72)))</f>
        <v>8.8943502391159987E-2</v>
      </c>
      <c r="F598" s="77">
        <f ca="1">MAX(Assumptions!F73,MIN(Assumptions!G73,NORMINV(RAND(),Assumptions!D73,Assumptions!E73)))</f>
        <v>3.3936256130399113E-2</v>
      </c>
      <c r="G598" s="101">
        <f ca="1">MAX(Assumptions!F74,MIN(Assumptions!G74,NORMINV(RAND(),Assumptions!D74,Assumptions!E74)))</f>
        <v>14.91201171626698</v>
      </c>
      <c r="H598" s="77">
        <f ca="1">MAX(Assumptions!F75,MIN(Assumptions!G75,NORMINV(RAND(),Assumptions!D75,Assumptions!E75)))</f>
        <v>0.6589299516691951</v>
      </c>
      <c r="I598" s="97">
        <f ca="1">'Historical Financials'!F7*(1+C598)</f>
        <v>1187.8557829763386</v>
      </c>
      <c r="J598" s="97">
        <f t="shared" ca="1" si="163"/>
        <v>1359.8702401217527</v>
      </c>
      <c r="K598" s="97">
        <f t="shared" ca="1" si="164"/>
        <v>1556.7942644815403</v>
      </c>
      <c r="L598" s="97">
        <f t="shared" ca="1" si="165"/>
        <v>1782.2350327378501</v>
      </c>
      <c r="M598" s="97">
        <f t="shared" ca="1" si="166"/>
        <v>2040.3220800507706</v>
      </c>
      <c r="N598" s="54">
        <f>Assumptions!E59</f>
        <v>0.25</v>
      </c>
      <c r="O598" s="77">
        <f t="shared" ca="1" si="167"/>
        <v>0.2705355456330466</v>
      </c>
      <c r="P598" s="77">
        <f t="shared" ca="1" si="168"/>
        <v>0.29107109126609321</v>
      </c>
      <c r="Q598" s="77">
        <f t="shared" ca="1" si="169"/>
        <v>0.31160663689913981</v>
      </c>
      <c r="R598" s="77">
        <f t="shared" ca="1" si="170"/>
        <v>0.33214218253218641</v>
      </c>
      <c r="S598" s="97">
        <f t="shared" ca="1" si="171"/>
        <v>195.67843841664316</v>
      </c>
      <c r="T598" s="97">
        <f t="shared" ca="1" si="172"/>
        <v>242.41587314038125</v>
      </c>
      <c r="U598" s="97">
        <f t="shared" ca="1" si="173"/>
        <v>298.58607223769326</v>
      </c>
      <c r="V598" s="97">
        <f t="shared" ca="1" si="174"/>
        <v>365.94087666801749</v>
      </c>
      <c r="W598" s="97">
        <f t="shared" ca="1" si="175"/>
        <v>446.54169179277994</v>
      </c>
      <c r="X598" s="97">
        <f t="shared" ca="1" si="176"/>
        <v>1167.244679841619</v>
      </c>
      <c r="Y598" s="97">
        <f t="shared" ca="1" si="177"/>
        <v>8393.3604461801533</v>
      </c>
      <c r="Z598" s="97">
        <f t="shared" ca="1" si="178"/>
        <v>10105.527792366269</v>
      </c>
      <c r="AA598" s="97">
        <f ca="1">Assumptions!D40*Y598+(1-Assumptions!D40)*Z598</f>
        <v>9163.8357519639048</v>
      </c>
      <c r="AB598" s="97">
        <f t="shared" ca="1" si="179"/>
        <v>5984.8126158171062</v>
      </c>
      <c r="AC598" s="97">
        <f t="shared" ca="1" si="180"/>
        <v>7152.0572956587257</v>
      </c>
      <c r="AD598" s="97">
        <f ca="1">AC598+Assumptions!D47-Assumptions!D48-Assumptions!D49</f>
        <v>8292.5572956587257</v>
      </c>
      <c r="AE598" s="73">
        <f ca="1">AD598/Assumptions!D46</f>
        <v>178.33456549803711</v>
      </c>
      <c r="AF598" s="77">
        <f ca="1">AE598/Assumptions!D45-1</f>
        <v>0.76919211803608256</v>
      </c>
    </row>
    <row r="599" spans="2:32" x14ac:dyDescent="0.2">
      <c r="B599" s="130">
        <v>588</v>
      </c>
      <c r="C599" s="77">
        <f ca="1">MAX(Assumptions!F70,MIN(Assumptions!G70,NORMINV(RAND(),Assumptions!D70,Assumptions!E70)))</f>
        <v>0.18057170088808636</v>
      </c>
      <c r="D599" s="77">
        <f ca="1">MAX(Assumptions!F71,MIN(Assumptions!G71,NORMINV(RAND(),Assumptions!D71,Assumptions!E71)))</f>
        <v>0.30109724587267911</v>
      </c>
      <c r="E599" s="77">
        <f ca="1">MAX(Assumptions!F72,MIN(Assumptions!G72,NORMINV(RAND(),Assumptions!D72,Assumptions!E72)))</f>
        <v>7.1548046295967643E-2</v>
      </c>
      <c r="F599" s="77">
        <f ca="1">MAX(Assumptions!F73,MIN(Assumptions!G73,NORMINV(RAND(),Assumptions!D73,Assumptions!E73)))</f>
        <v>3.7832432491044198E-2</v>
      </c>
      <c r="G599" s="101">
        <f ca="1">MAX(Assumptions!F74,MIN(Assumptions!G74,NORMINV(RAND(),Assumptions!D74,Assumptions!E74)))</f>
        <v>15.264251999432835</v>
      </c>
      <c r="H599" s="77">
        <f ca="1">MAX(Assumptions!F75,MIN(Assumptions!G75,NORMINV(RAND(),Assumptions!D75,Assumptions!E75)))</f>
        <v>0.6134899733688528</v>
      </c>
      <c r="I599" s="97">
        <f ca="1">'Historical Financials'!F7*(1+C599)</f>
        <v>1224.9611968414781</v>
      </c>
      <c r="J599" s="97">
        <f t="shared" ca="1" si="163"/>
        <v>1446.1545236770496</v>
      </c>
      <c r="K599" s="97">
        <f t="shared" ca="1" si="164"/>
        <v>1707.2891057644147</v>
      </c>
      <c r="L599" s="97">
        <f t="shared" ca="1" si="165"/>
        <v>2015.5772034999948</v>
      </c>
      <c r="M599" s="97">
        <f t="shared" ca="1" si="166"/>
        <v>2379.5334074072412</v>
      </c>
      <c r="N599" s="54">
        <f>Assumptions!E59</f>
        <v>0.25</v>
      </c>
      <c r="O599" s="77">
        <f t="shared" ca="1" si="167"/>
        <v>0.26277431146816976</v>
      </c>
      <c r="P599" s="77">
        <f t="shared" ca="1" si="168"/>
        <v>0.27554862293633953</v>
      </c>
      <c r="Q599" s="77">
        <f t="shared" ca="1" si="169"/>
        <v>0.28832293440450935</v>
      </c>
      <c r="R599" s="77">
        <f t="shared" ca="1" si="170"/>
        <v>0.30109724587267911</v>
      </c>
      <c r="S599" s="97">
        <f t="shared" ca="1" si="171"/>
        <v>187.87535300703911</v>
      </c>
      <c r="T599" s="97">
        <f t="shared" ca="1" si="172"/>
        <v>233.13371079841815</v>
      </c>
      <c r="U599" s="97">
        <f t="shared" ca="1" si="173"/>
        <v>288.61093597619367</v>
      </c>
      <c r="V599" s="97">
        <f t="shared" ca="1" si="174"/>
        <v>356.52180475821655</v>
      </c>
      <c r="W599" s="97">
        <f t="shared" ca="1" si="175"/>
        <v>439.54774736775011</v>
      </c>
      <c r="X599" s="97">
        <f t="shared" ca="1" si="176"/>
        <v>1194.4984361514016</v>
      </c>
      <c r="Y599" s="97">
        <f t="shared" ca="1" si="177"/>
        <v>13530.138009233458</v>
      </c>
      <c r="Z599" s="97">
        <f t="shared" ca="1" si="178"/>
        <v>10936.393213993832</v>
      </c>
      <c r="AA599" s="97">
        <f ca="1">Assumptions!D40*Y599+(1-Assumptions!D40)*Z599</f>
        <v>12362.952851375627</v>
      </c>
      <c r="AB599" s="97">
        <f t="shared" ca="1" si="179"/>
        <v>8751.1266457711317</v>
      </c>
      <c r="AC599" s="97">
        <f t="shared" ca="1" si="180"/>
        <v>9945.6250819225334</v>
      </c>
      <c r="AD599" s="97">
        <f ca="1">AC599+Assumptions!D47-Assumptions!D48-Assumptions!D49</f>
        <v>11086.125081922533</v>
      </c>
      <c r="AE599" s="73">
        <f ca="1">AD599/Assumptions!D46</f>
        <v>238.41129208435555</v>
      </c>
      <c r="AF599" s="77">
        <f ca="1">AE599/Assumptions!D45-1</f>
        <v>1.3651913897257497</v>
      </c>
    </row>
    <row r="600" spans="2:32" x14ac:dyDescent="0.2">
      <c r="B600" s="130">
        <v>589</v>
      </c>
      <c r="C600" s="77">
        <f ca="1">MAX(Assumptions!F70,MIN(Assumptions!G70,NORMINV(RAND(),Assumptions!D70,Assumptions!E70)))</f>
        <v>0.15579521481467429</v>
      </c>
      <c r="D600" s="77">
        <f ca="1">MAX(Assumptions!F71,MIN(Assumptions!G71,NORMINV(RAND(),Assumptions!D71,Assumptions!E71)))</f>
        <v>0.26408966150059687</v>
      </c>
      <c r="E600" s="77">
        <f ca="1">MAX(Assumptions!F72,MIN(Assumptions!G72,NORMINV(RAND(),Assumptions!D72,Assumptions!E72)))</f>
        <v>9.7043948365994906E-2</v>
      </c>
      <c r="F600" s="77">
        <f ca="1">MAX(Assumptions!F73,MIN(Assumptions!G73,NORMINV(RAND(),Assumptions!D73,Assumptions!E73)))</f>
        <v>3.1660011812252919E-2</v>
      </c>
      <c r="G600" s="101">
        <f ca="1">MAX(Assumptions!F74,MIN(Assumptions!G74,NORMINV(RAND(),Assumptions!D74,Assumptions!E74)))</f>
        <v>18.353521633796333</v>
      </c>
      <c r="H600" s="77">
        <f ca="1">MAX(Assumptions!F75,MIN(Assumptions!G75,NORMINV(RAND(),Assumptions!D75,Assumptions!E75)))</f>
        <v>0.60950064948557126</v>
      </c>
      <c r="I600" s="97">
        <f ca="1">'Historical Financials'!F7*(1+C600)</f>
        <v>1199.253114891706</v>
      </c>
      <c r="J600" s="97">
        <f t="shared" ca="1" si="163"/>
        <v>1386.0910115434267</v>
      </c>
      <c r="K600" s="97">
        <f t="shared" ca="1" si="164"/>
        <v>1602.0373584395243</v>
      </c>
      <c r="L600" s="97">
        <f t="shared" ca="1" si="165"/>
        <v>1851.6271128387434</v>
      </c>
      <c r="M600" s="97">
        <f t="shared" ca="1" si="166"/>
        <v>2140.1017566401306</v>
      </c>
      <c r="N600" s="54">
        <f>Assumptions!E59</f>
        <v>0.25</v>
      </c>
      <c r="O600" s="77">
        <f t="shared" ca="1" si="167"/>
        <v>0.25352241537514919</v>
      </c>
      <c r="P600" s="77">
        <f t="shared" ca="1" si="168"/>
        <v>0.25704483075029844</v>
      </c>
      <c r="Q600" s="77">
        <f t="shared" ca="1" si="169"/>
        <v>0.26056724612544768</v>
      </c>
      <c r="R600" s="77">
        <f t="shared" ca="1" si="170"/>
        <v>0.26408966150059687</v>
      </c>
      <c r="S600" s="97">
        <f t="shared" ca="1" si="171"/>
        <v>182.7363881060223</v>
      </c>
      <c r="T600" s="97">
        <f t="shared" ca="1" si="172"/>
        <v>214.18166177950746</v>
      </c>
      <c r="U600" s="97">
        <f t="shared" ca="1" si="173"/>
        <v>250.98957695435985</v>
      </c>
      <c r="V600" s="97">
        <f t="shared" ca="1" si="174"/>
        <v>294.06783703327449</v>
      </c>
      <c r="W600" s="97">
        <f t="shared" ca="1" si="175"/>
        <v>344.47681427883253</v>
      </c>
      <c r="X600" s="97">
        <f t="shared" ca="1" si="176"/>
        <v>954.45332240499317</v>
      </c>
      <c r="Y600" s="97">
        <f t="shared" ca="1" si="177"/>
        <v>5435.3251428329413</v>
      </c>
      <c r="Z600" s="97">
        <f t="shared" ca="1" si="178"/>
        <v>10373.020387335066</v>
      </c>
      <c r="AA600" s="97">
        <f ca="1">Assumptions!D40*Y600+(1-Assumptions!D40)*Z600</f>
        <v>7657.288002858897</v>
      </c>
      <c r="AB600" s="97">
        <f t="shared" ca="1" si="179"/>
        <v>4818.9769783589818</v>
      </c>
      <c r="AC600" s="97">
        <f t="shared" ca="1" si="180"/>
        <v>5773.4303007639746</v>
      </c>
      <c r="AD600" s="97">
        <f ca="1">AC600+Assumptions!D47-Assumptions!D48-Assumptions!D49</f>
        <v>6913.9303007639746</v>
      </c>
      <c r="AE600" s="73">
        <f ca="1">AD600/Assumptions!D46</f>
        <v>148.68667313470914</v>
      </c>
      <c r="AF600" s="77">
        <f ca="1">AE600/Assumptions!D45-1</f>
        <v>0.47506620173322567</v>
      </c>
    </row>
    <row r="601" spans="2:32" x14ac:dyDescent="0.2">
      <c r="B601" s="130">
        <v>590</v>
      </c>
      <c r="C601" s="77">
        <f ca="1">MAX(Assumptions!F70,MIN(Assumptions!G70,NORMINV(RAND(),Assumptions!D70,Assumptions!E70)))</f>
        <v>0.1685193785874326</v>
      </c>
      <c r="D601" s="77">
        <f ca="1">MAX(Assumptions!F71,MIN(Assumptions!G71,NORMINV(RAND(),Assumptions!D71,Assumptions!E71)))</f>
        <v>0.37522714898176557</v>
      </c>
      <c r="E601" s="77">
        <f ca="1">MAX(Assumptions!F72,MIN(Assumptions!G72,NORMINV(RAND(),Assumptions!D72,Assumptions!E72)))</f>
        <v>0.10829295110114169</v>
      </c>
      <c r="F601" s="77">
        <f ca="1">MAX(Assumptions!F73,MIN(Assumptions!G73,NORMINV(RAND(),Assumptions!D73,Assumptions!E73)))</f>
        <v>3.3210569570485481E-2</v>
      </c>
      <c r="G601" s="101">
        <f ca="1">MAX(Assumptions!F74,MIN(Assumptions!G74,NORMINV(RAND(),Assumptions!D74,Assumptions!E74)))</f>
        <v>17.24163368203353</v>
      </c>
      <c r="H601" s="77">
        <f ca="1">MAX(Assumptions!F75,MIN(Assumptions!G75,NORMINV(RAND(),Assumptions!D75,Assumptions!E75)))</f>
        <v>0.59740618242354604</v>
      </c>
      <c r="I601" s="97">
        <f ca="1">'Historical Financials'!F7*(1+C601)</f>
        <v>1212.4557072223199</v>
      </c>
      <c r="J601" s="97">
        <f t="shared" ca="1" si="163"/>
        <v>1416.7779895682113</v>
      </c>
      <c r="K601" s="97">
        <f t="shared" ca="1" si="164"/>
        <v>1655.5325359665983</v>
      </c>
      <c r="L601" s="97">
        <f t="shared" ca="1" si="165"/>
        <v>1934.5218501589659</v>
      </c>
      <c r="M601" s="97">
        <f t="shared" ca="1" si="166"/>
        <v>2260.5262702115651</v>
      </c>
      <c r="N601" s="54">
        <f>Assumptions!E59</f>
        <v>0.25</v>
      </c>
      <c r="O601" s="77">
        <f t="shared" ca="1" si="167"/>
        <v>0.28130678724544139</v>
      </c>
      <c r="P601" s="77">
        <f t="shared" ca="1" si="168"/>
        <v>0.31261357449088278</v>
      </c>
      <c r="Q601" s="77">
        <f t="shared" ca="1" si="169"/>
        <v>0.34392036173632418</v>
      </c>
      <c r="R601" s="77">
        <f t="shared" ca="1" si="170"/>
        <v>0.37522714898176557</v>
      </c>
      <c r="S601" s="97">
        <f t="shared" ca="1" si="171"/>
        <v>181.08213385233171</v>
      </c>
      <c r="T601" s="97">
        <f t="shared" ca="1" si="172"/>
        <v>238.09579460398814</v>
      </c>
      <c r="U601" s="97">
        <f t="shared" ca="1" si="173"/>
        <v>309.18275686242202</v>
      </c>
      <c r="V601" s="97">
        <f t="shared" ca="1" si="174"/>
        <v>397.46715021343965</v>
      </c>
      <c r="W601" s="97">
        <f t="shared" ca="1" si="175"/>
        <v>506.72639238883261</v>
      </c>
      <c r="X601" s="97">
        <f t="shared" ca="1" si="176"/>
        <v>1150.8272109479919</v>
      </c>
      <c r="Y601" s="97">
        <f t="shared" ca="1" si="177"/>
        <v>6973.0748255860126</v>
      </c>
      <c r="Z601" s="97">
        <f t="shared" ca="1" si="178"/>
        <v>14624.540374094202</v>
      </c>
      <c r="AA601" s="97">
        <f ca="1">Assumptions!D40*Y601+(1-Assumptions!D40)*Z601</f>
        <v>10416.234322414697</v>
      </c>
      <c r="AB601" s="97">
        <f t="shared" ca="1" si="179"/>
        <v>6229.2804791028948</v>
      </c>
      <c r="AC601" s="97">
        <f t="shared" ca="1" si="180"/>
        <v>7380.107690050887</v>
      </c>
      <c r="AD601" s="97">
        <f ca="1">AC601+Assumptions!D47-Assumptions!D48-Assumptions!D49</f>
        <v>8520.607690050887</v>
      </c>
      <c r="AE601" s="73">
        <f ca="1">AD601/Assumptions!D46</f>
        <v>183.23887505485777</v>
      </c>
      <c r="AF601" s="77">
        <f ca="1">AE601/Assumptions!D45-1</f>
        <v>0.8178459826870812</v>
      </c>
    </row>
    <row r="602" spans="2:32" x14ac:dyDescent="0.2">
      <c r="B602" s="130">
        <v>591</v>
      </c>
      <c r="C602" s="77">
        <f ca="1">MAX(Assumptions!F70,MIN(Assumptions!G70,NORMINV(RAND(),Assumptions!D70,Assumptions!E70)))</f>
        <v>0.13255189228331049</v>
      </c>
      <c r="D602" s="77">
        <f ca="1">MAX(Assumptions!F71,MIN(Assumptions!G71,NORMINV(RAND(),Assumptions!D71,Assumptions!E71)))</f>
        <v>0.41225580572527259</v>
      </c>
      <c r="E602" s="77">
        <f ca="1">MAX(Assumptions!F72,MIN(Assumptions!G72,NORMINV(RAND(),Assumptions!D72,Assumptions!E72)))</f>
        <v>9.4691600853591379E-2</v>
      </c>
      <c r="F602" s="77">
        <f ca="1">MAX(Assumptions!F73,MIN(Assumptions!G73,NORMINV(RAND(),Assumptions!D73,Assumptions!E73)))</f>
        <v>0.05</v>
      </c>
      <c r="G602" s="101">
        <f ca="1">MAX(Assumptions!F74,MIN(Assumptions!G74,NORMINV(RAND(),Assumptions!D74,Assumptions!E74)))</f>
        <v>12.780644857269472</v>
      </c>
      <c r="H602" s="77">
        <f ca="1">MAX(Assumptions!F75,MIN(Assumptions!G75,NORMINV(RAND(),Assumptions!D75,Assumptions!E75)))</f>
        <v>0.60497863699347965</v>
      </c>
      <c r="I602" s="97">
        <f ca="1">'Historical Financials'!F7*(1+C602)</f>
        <v>1175.1358434331628</v>
      </c>
      <c r="J602" s="97">
        <f t="shared" ca="1" si="163"/>
        <v>1330.9023231701726</v>
      </c>
      <c r="K602" s="97">
        <f t="shared" ca="1" si="164"/>
        <v>1507.315944550633</v>
      </c>
      <c r="L602" s="97">
        <f t="shared" ca="1" si="165"/>
        <v>1707.1135252696249</v>
      </c>
      <c r="M602" s="97">
        <f t="shared" ca="1" si="166"/>
        <v>1933.3946533865467</v>
      </c>
      <c r="N602" s="54">
        <f>Assumptions!E59</f>
        <v>0.25</v>
      </c>
      <c r="O602" s="77">
        <f t="shared" ca="1" si="167"/>
        <v>0.29056395143131813</v>
      </c>
      <c r="P602" s="77">
        <f t="shared" ca="1" si="168"/>
        <v>0.33112790286263627</v>
      </c>
      <c r="Q602" s="77">
        <f t="shared" ca="1" si="169"/>
        <v>0.37169185429395446</v>
      </c>
      <c r="R602" s="77">
        <f t="shared" ca="1" si="170"/>
        <v>0.41225580572527259</v>
      </c>
      <c r="S602" s="97">
        <f t="shared" ca="1" si="171"/>
        <v>177.73302021059447</v>
      </c>
      <c r="T602" s="97">
        <f t="shared" ca="1" si="172"/>
        <v>233.95264264755349</v>
      </c>
      <c r="U602" s="97">
        <f t="shared" ca="1" si="173"/>
        <v>301.95352985714027</v>
      </c>
      <c r="V602" s="97">
        <f t="shared" ca="1" si="174"/>
        <v>383.87116071815007</v>
      </c>
      <c r="W602" s="97">
        <f t="shared" ca="1" si="175"/>
        <v>482.20014077108601</v>
      </c>
      <c r="X602" s="97">
        <f t="shared" ca="1" si="176"/>
        <v>1161.817021282614</v>
      </c>
      <c r="Y602" s="97">
        <f t="shared" ca="1" si="177"/>
        <v>11328.977663348878</v>
      </c>
      <c r="Z602" s="97">
        <f t="shared" ca="1" si="178"/>
        <v>10186.853506013995</v>
      </c>
      <c r="AA602" s="97">
        <f ca="1">Assumptions!D40*Y602+(1-Assumptions!D40)*Z602</f>
        <v>10815.021792548181</v>
      </c>
      <c r="AB602" s="97">
        <f t="shared" ca="1" si="179"/>
        <v>6879.6836632901095</v>
      </c>
      <c r="AC602" s="97">
        <f t="shared" ca="1" si="180"/>
        <v>8041.5006845727239</v>
      </c>
      <c r="AD602" s="97">
        <f ca="1">AC602+Assumptions!D47-Assumptions!D48-Assumptions!D49</f>
        <v>9182.0006845727239</v>
      </c>
      <c r="AE602" s="73">
        <f ca="1">AD602/Assumptions!D46</f>
        <v>197.46238031339192</v>
      </c>
      <c r="AF602" s="77">
        <f ca="1">AE602/Assumptions!D45-1</f>
        <v>0.95895218564872931</v>
      </c>
    </row>
    <row r="603" spans="2:32" x14ac:dyDescent="0.2">
      <c r="B603" s="130">
        <v>592</v>
      </c>
      <c r="C603" s="77">
        <f ca="1">MAX(Assumptions!F70,MIN(Assumptions!G70,NORMINV(RAND(),Assumptions!D70,Assumptions!E70)))</f>
        <v>0.10936715360030239</v>
      </c>
      <c r="D603" s="77">
        <f ca="1">MAX(Assumptions!F71,MIN(Assumptions!G71,NORMINV(RAND(),Assumptions!D71,Assumptions!E71)))</f>
        <v>0.29542705612870307</v>
      </c>
      <c r="E603" s="77">
        <f ca="1">MAX(Assumptions!F72,MIN(Assumptions!G72,NORMINV(RAND(),Assumptions!D72,Assumptions!E72)))</f>
        <v>8.3478208515761279E-2</v>
      </c>
      <c r="F603" s="77">
        <f ca="1">MAX(Assumptions!F73,MIN(Assumptions!G73,NORMINV(RAND(),Assumptions!D73,Assumptions!E73)))</f>
        <v>4.4870821665804764E-2</v>
      </c>
      <c r="G603" s="101">
        <f ca="1">MAX(Assumptions!F74,MIN(Assumptions!G74,NORMINV(RAND(),Assumptions!D74,Assumptions!E74)))</f>
        <v>13.274138695527927</v>
      </c>
      <c r="H603" s="77">
        <f ca="1">MAX(Assumptions!F75,MIN(Assumptions!G75,NORMINV(RAND(),Assumptions!D75,Assumptions!E75)))</f>
        <v>0.60006783217134851</v>
      </c>
      <c r="I603" s="97">
        <f ca="1">'Historical Financials'!F7*(1+C603)</f>
        <v>1151.0793585756737</v>
      </c>
      <c r="J603" s="97">
        <f t="shared" ca="1" si="163"/>
        <v>1276.9696315911572</v>
      </c>
      <c r="K603" s="97">
        <f t="shared" ca="1" si="164"/>
        <v>1416.6281654323088</v>
      </c>
      <c r="L603" s="97">
        <f t="shared" ca="1" si="165"/>
        <v>1571.5607555956587</v>
      </c>
      <c r="M603" s="97">
        <f t="shared" ca="1" si="166"/>
        <v>1743.4378821450966</v>
      </c>
      <c r="N603" s="54">
        <f>Assumptions!E59</f>
        <v>0.25</v>
      </c>
      <c r="O603" s="77">
        <f t="shared" ca="1" si="167"/>
        <v>0.26135676403217578</v>
      </c>
      <c r="P603" s="77">
        <f t="shared" ca="1" si="168"/>
        <v>0.27271352806435156</v>
      </c>
      <c r="Q603" s="77">
        <f t="shared" ca="1" si="169"/>
        <v>0.28407029209652729</v>
      </c>
      <c r="R603" s="77">
        <f t="shared" ca="1" si="170"/>
        <v>0.29542705612870307</v>
      </c>
      <c r="S603" s="97">
        <f t="shared" ca="1" si="171"/>
        <v>172.68142383942271</v>
      </c>
      <c r="T603" s="97">
        <f t="shared" ca="1" si="172"/>
        <v>200.2694290323463</v>
      </c>
      <c r="U603" s="97">
        <f t="shared" ca="1" si="173"/>
        <v>231.82640482158351</v>
      </c>
      <c r="V603" s="97">
        <f t="shared" ca="1" si="174"/>
        <v>267.89051630248554</v>
      </c>
      <c r="W603" s="97">
        <f t="shared" ca="1" si="175"/>
        <v>309.07017019065381</v>
      </c>
      <c r="X603" s="97">
        <f t="shared" ca="1" si="176"/>
        <v>913.62413675897869</v>
      </c>
      <c r="Y603" s="97">
        <f t="shared" ca="1" si="177"/>
        <v>8364.6791204637648</v>
      </c>
      <c r="Z603" s="97">
        <f t="shared" ca="1" si="178"/>
        <v>6836.960899763174</v>
      </c>
      <c r="AA603" s="97">
        <f ca="1">Assumptions!D40*Y603+(1-Assumptions!D40)*Z603</f>
        <v>7677.2059211484993</v>
      </c>
      <c r="AB603" s="97">
        <f t="shared" ca="1" si="179"/>
        <v>5141.6473296151808</v>
      </c>
      <c r="AC603" s="97">
        <f t="shared" ca="1" si="180"/>
        <v>6055.271466374159</v>
      </c>
      <c r="AD603" s="97">
        <f ca="1">AC603+Assumptions!D47-Assumptions!D48-Assumptions!D49</f>
        <v>7195.771466374159</v>
      </c>
      <c r="AE603" s="73">
        <f ca="1">AD603/Assumptions!D46</f>
        <v>154.74777347041203</v>
      </c>
      <c r="AF603" s="77">
        <f ca="1">AE603/Assumptions!D45-1</f>
        <v>0.53519616538107173</v>
      </c>
    </row>
    <row r="604" spans="2:32" x14ac:dyDescent="0.2">
      <c r="B604" s="130">
        <v>593</v>
      </c>
      <c r="C604" s="77">
        <f ca="1">MAX(Assumptions!F70,MIN(Assumptions!G70,NORMINV(RAND(),Assumptions!D70,Assumptions!E70)))</f>
        <v>0.11599227694932415</v>
      </c>
      <c r="D604" s="77">
        <f ca="1">MAX(Assumptions!F71,MIN(Assumptions!G71,NORMINV(RAND(),Assumptions!D71,Assumptions!E71)))</f>
        <v>0.27863298460567149</v>
      </c>
      <c r="E604" s="77">
        <f ca="1">MAX(Assumptions!F72,MIN(Assumptions!G72,NORMINV(RAND(),Assumptions!D72,Assumptions!E72)))</f>
        <v>7.6479368119292596E-2</v>
      </c>
      <c r="F604" s="77">
        <f ca="1">MAX(Assumptions!F73,MIN(Assumptions!G73,NORMINV(RAND(),Assumptions!D73,Assumptions!E73)))</f>
        <v>3.1480046495276859E-2</v>
      </c>
      <c r="G604" s="101">
        <f ca="1">MAX(Assumptions!F74,MIN(Assumptions!G74,NORMINV(RAND(),Assumptions!D74,Assumptions!E74)))</f>
        <v>17.999806637095844</v>
      </c>
      <c r="H604" s="77">
        <f ca="1">MAX(Assumptions!F75,MIN(Assumptions!G75,NORMINV(RAND(),Assumptions!D75,Assumptions!E75)))</f>
        <v>0.54282804882374702</v>
      </c>
      <c r="I604" s="97">
        <f ca="1">'Historical Financials'!F7*(1+C604)</f>
        <v>1157.9535865626187</v>
      </c>
      <c r="J604" s="97">
        <f t="shared" ca="1" si="163"/>
        <v>1292.2672596696534</v>
      </c>
      <c r="K604" s="97">
        <f t="shared" ca="1" si="164"/>
        <v>1442.1602815458002</v>
      </c>
      <c r="L604" s="97">
        <f t="shared" ca="1" si="165"/>
        <v>1609.4397363281762</v>
      </c>
      <c r="M604" s="97">
        <f t="shared" ca="1" si="166"/>
        <v>1796.1223159576014</v>
      </c>
      <c r="N604" s="54">
        <f>Assumptions!E59</f>
        <v>0.25</v>
      </c>
      <c r="O604" s="77">
        <f t="shared" ca="1" si="167"/>
        <v>0.25715824615141786</v>
      </c>
      <c r="P604" s="77">
        <f t="shared" ca="1" si="168"/>
        <v>0.26431649230283571</v>
      </c>
      <c r="Q604" s="77">
        <f t="shared" ca="1" si="169"/>
        <v>0.27147473845425363</v>
      </c>
      <c r="R604" s="77">
        <f t="shared" ca="1" si="170"/>
        <v>0.27863298460567149</v>
      </c>
      <c r="S604" s="97">
        <f t="shared" ca="1" si="171"/>
        <v>157.14242150556154</v>
      </c>
      <c r="T604" s="97">
        <f t="shared" ca="1" si="172"/>
        <v>180.39108752581845</v>
      </c>
      <c r="U604" s="97">
        <f t="shared" ca="1" si="173"/>
        <v>206.91885808795291</v>
      </c>
      <c r="V604" s="97">
        <f t="shared" ca="1" si="174"/>
        <v>237.17364240068932</v>
      </c>
      <c r="W604" s="97">
        <f t="shared" ca="1" si="175"/>
        <v>271.66313993514223</v>
      </c>
      <c r="X604" s="97">
        <f t="shared" ca="1" si="176"/>
        <v>832.07754189930563</v>
      </c>
      <c r="Y604" s="97">
        <f t="shared" ca="1" si="177"/>
        <v>6227.096278309341</v>
      </c>
      <c r="Z604" s="97">
        <f t="shared" ca="1" si="178"/>
        <v>9008.1638188276193</v>
      </c>
      <c r="AA604" s="97">
        <f ca="1">Assumptions!D40*Y604+(1-Assumptions!D40)*Z604</f>
        <v>7478.5766715425661</v>
      </c>
      <c r="AB604" s="97">
        <f t="shared" ca="1" si="179"/>
        <v>5173.5708132446016</v>
      </c>
      <c r="AC604" s="97">
        <f t="shared" ca="1" si="180"/>
        <v>6005.6483551439069</v>
      </c>
      <c r="AD604" s="97">
        <f ca="1">AC604+Assumptions!D47-Assumptions!D48-Assumptions!D49</f>
        <v>7146.1483551439069</v>
      </c>
      <c r="AE604" s="73">
        <f ca="1">AD604/Assumptions!D46</f>
        <v>153.68060978804101</v>
      </c>
      <c r="AF604" s="77">
        <f ca="1">AE604/Assumptions!D45-1</f>
        <v>0.52460922408770849</v>
      </c>
    </row>
    <row r="605" spans="2:32" x14ac:dyDescent="0.2">
      <c r="B605" s="130">
        <v>594</v>
      </c>
      <c r="C605" s="77">
        <f ca="1">MAX(Assumptions!F70,MIN(Assumptions!G70,NORMINV(RAND(),Assumptions!D70,Assumptions!E70)))</f>
        <v>0.16490484597359775</v>
      </c>
      <c r="D605" s="77">
        <f ca="1">MAX(Assumptions!F71,MIN(Assumptions!G71,NORMINV(RAND(),Assumptions!D71,Assumptions!E71)))</f>
        <v>0.33913068164209548</v>
      </c>
      <c r="E605" s="77">
        <f ca="1">MAX(Assumptions!F72,MIN(Assumptions!G72,NORMINV(RAND(),Assumptions!D72,Assumptions!E72)))</f>
        <v>6.7797047416005021E-2</v>
      </c>
      <c r="F605" s="77">
        <f ca="1">MAX(Assumptions!F73,MIN(Assumptions!G73,NORMINV(RAND(),Assumptions!D73,Assumptions!E73)))</f>
        <v>3.0262905054849108E-2</v>
      </c>
      <c r="G605" s="101">
        <f ca="1">MAX(Assumptions!F74,MIN(Assumptions!G74,NORMINV(RAND(),Assumptions!D74,Assumptions!E74)))</f>
        <v>17.695350093033007</v>
      </c>
      <c r="H605" s="77">
        <f ca="1">MAX(Assumptions!F75,MIN(Assumptions!G75,NORMINV(RAND(),Assumptions!D75,Assumptions!E75)))</f>
        <v>0.67545819303767229</v>
      </c>
      <c r="I605" s="97">
        <f ca="1">'Historical Financials'!F7*(1+C605)</f>
        <v>1208.7052681822049</v>
      </c>
      <c r="J605" s="97">
        <f t="shared" ca="1" si="163"/>
        <v>1408.0266242592677</v>
      </c>
      <c r="K605" s="97">
        <f t="shared" ca="1" si="164"/>
        <v>1640.2170378594672</v>
      </c>
      <c r="L605" s="97">
        <f t="shared" ca="1" si="165"/>
        <v>1910.6967758509534</v>
      </c>
      <c r="M605" s="97">
        <f t="shared" ca="1" si="166"/>
        <v>2225.7799333749049</v>
      </c>
      <c r="N605" s="54">
        <f>Assumptions!E59</f>
        <v>0.25</v>
      </c>
      <c r="O605" s="77">
        <f t="shared" ca="1" si="167"/>
        <v>0.2722826704105239</v>
      </c>
      <c r="P605" s="77">
        <f t="shared" ca="1" si="168"/>
        <v>0.29456534082104774</v>
      </c>
      <c r="Q605" s="77">
        <f t="shared" ca="1" si="169"/>
        <v>0.31684801123157158</v>
      </c>
      <c r="R605" s="77">
        <f t="shared" ca="1" si="170"/>
        <v>0.33913068164209548</v>
      </c>
      <c r="S605" s="97">
        <f t="shared" ca="1" si="171"/>
        <v>204.10746909036681</v>
      </c>
      <c r="T605" s="97">
        <f t="shared" ca="1" si="172"/>
        <v>258.95800587132555</v>
      </c>
      <c r="U605" s="97">
        <f t="shared" ca="1" si="173"/>
        <v>326.34836274079328</v>
      </c>
      <c r="V605" s="97">
        <f t="shared" ca="1" si="174"/>
        <v>408.92270989105043</v>
      </c>
      <c r="W605" s="97">
        <f t="shared" ca="1" si="175"/>
        <v>509.85628751624358</v>
      </c>
      <c r="X605" s="97">
        <f t="shared" ca="1" si="176"/>
        <v>1368.1494986866796</v>
      </c>
      <c r="Y605" s="97">
        <f t="shared" ca="1" si="177"/>
        <v>13994.885373498877</v>
      </c>
      <c r="Z605" s="97">
        <f t="shared" ca="1" si="178"/>
        <v>13356.985817523182</v>
      </c>
      <c r="AA605" s="97">
        <f ca="1">Assumptions!D40*Y605+(1-Assumptions!D40)*Z605</f>
        <v>13707.830573309813</v>
      </c>
      <c r="AB605" s="97">
        <f t="shared" ca="1" si="179"/>
        <v>9874.7281805573675</v>
      </c>
      <c r="AC605" s="97">
        <f t="shared" ca="1" si="180"/>
        <v>11242.877679244048</v>
      </c>
      <c r="AD605" s="97">
        <f ca="1">AC605+Assumptions!D47-Assumptions!D48-Assumptions!D49</f>
        <v>12383.377679244048</v>
      </c>
      <c r="AE605" s="73">
        <f ca="1">AD605/Assumptions!D46</f>
        <v>266.30919740309781</v>
      </c>
      <c r="AF605" s="77">
        <f ca="1">AE605/Assumptions!D45-1</f>
        <v>1.6419563234434307</v>
      </c>
    </row>
    <row r="606" spans="2:32" x14ac:dyDescent="0.2">
      <c r="B606" s="130">
        <v>595</v>
      </c>
      <c r="C606" s="77">
        <f ca="1">MAX(Assumptions!F70,MIN(Assumptions!G70,NORMINV(RAND(),Assumptions!D70,Assumptions!E70)))</f>
        <v>0.12332241732280914</v>
      </c>
      <c r="D606" s="77">
        <f ca="1">MAX(Assumptions!F71,MIN(Assumptions!G71,NORMINV(RAND(),Assumptions!D71,Assumptions!E71)))</f>
        <v>0.33499409670005431</v>
      </c>
      <c r="E606" s="77">
        <f ca="1">MAX(Assumptions!F72,MIN(Assumptions!G72,NORMINV(RAND(),Assumptions!D72,Assumptions!E72)))</f>
        <v>8.2572206278609908E-2</v>
      </c>
      <c r="F606" s="77">
        <f ca="1">MAX(Assumptions!F73,MIN(Assumptions!G73,NORMINV(RAND(),Assumptions!D73,Assumptions!E73)))</f>
        <v>3.427431047874361E-2</v>
      </c>
      <c r="G606" s="101">
        <f ca="1">MAX(Assumptions!F74,MIN(Assumptions!G74,NORMINV(RAND(),Assumptions!D74,Assumptions!E74)))</f>
        <v>11.060761096289024</v>
      </c>
      <c r="H606" s="77">
        <f ca="1">MAX(Assumptions!F75,MIN(Assumptions!G75,NORMINV(RAND(),Assumptions!D75,Assumptions!E75)))</f>
        <v>0.53900159843189999</v>
      </c>
      <c r="I606" s="97">
        <f ca="1">'Historical Financials'!F7*(1+C606)</f>
        <v>1165.5593402141467</v>
      </c>
      <c r="J606" s="97">
        <f t="shared" ca="1" si="163"/>
        <v>1309.2989355825337</v>
      </c>
      <c r="K606" s="97">
        <f t="shared" ca="1" si="164"/>
        <v>1470.7648453167526</v>
      </c>
      <c r="L606" s="97">
        <f t="shared" ca="1" si="165"/>
        <v>1652.1431213546221</v>
      </c>
      <c r="M606" s="97">
        <f t="shared" ca="1" si="166"/>
        <v>1855.8894048433253</v>
      </c>
      <c r="N606" s="54">
        <f>Assumptions!E59</f>
        <v>0.25</v>
      </c>
      <c r="O606" s="77">
        <f t="shared" ca="1" si="167"/>
        <v>0.27124852417501355</v>
      </c>
      <c r="P606" s="77">
        <f t="shared" ca="1" si="168"/>
        <v>0.29249704835002716</v>
      </c>
      <c r="Q606" s="77">
        <f t="shared" ca="1" si="169"/>
        <v>0.31374557252504076</v>
      </c>
      <c r="R606" s="77">
        <f t="shared" ca="1" si="170"/>
        <v>0.33499409670005431</v>
      </c>
      <c r="S606" s="97">
        <f t="shared" ca="1" si="171"/>
        <v>157.05958686066396</v>
      </c>
      <c r="T606" s="97">
        <f t="shared" ca="1" si="172"/>
        <v>191.42394042132852</v>
      </c>
      <c r="U606" s="97">
        <f t="shared" ca="1" si="173"/>
        <v>231.87545633929435</v>
      </c>
      <c r="V606" s="97">
        <f t="shared" ca="1" si="174"/>
        <v>279.39287429327726</v>
      </c>
      <c r="W606" s="97">
        <f t="shared" ca="1" si="175"/>
        <v>335.10375893490755</v>
      </c>
      <c r="X606" s="97">
        <f t="shared" ca="1" si="176"/>
        <v>919.96416921531636</v>
      </c>
      <c r="Y606" s="97">
        <f t="shared" ca="1" si="177"/>
        <v>7176.0726522623381</v>
      </c>
      <c r="Z606" s="97">
        <f t="shared" ca="1" si="178"/>
        <v>6876.6078446346901</v>
      </c>
      <c r="AA606" s="97">
        <f ca="1">Assumptions!D40*Y606+(1-Assumptions!D40)*Z606</f>
        <v>7041.3134888298964</v>
      </c>
      <c r="AB606" s="97">
        <f t="shared" ca="1" si="179"/>
        <v>4735.5378867688287</v>
      </c>
      <c r="AC606" s="97">
        <f t="shared" ca="1" si="180"/>
        <v>5655.502055984145</v>
      </c>
      <c r="AD606" s="97">
        <f ca="1">AC606+Assumptions!D47-Assumptions!D48-Assumptions!D49</f>
        <v>6796.002055984145</v>
      </c>
      <c r="AE606" s="73">
        <f ca="1">AD606/Assumptions!D46</f>
        <v>146.15058184912141</v>
      </c>
      <c r="AF606" s="77">
        <f ca="1">AE606/Assumptions!D45-1</f>
        <v>0.44990656596350598</v>
      </c>
    </row>
    <row r="607" spans="2:32" x14ac:dyDescent="0.2">
      <c r="B607" s="130">
        <v>596</v>
      </c>
      <c r="C607" s="77">
        <f ca="1">MAX(Assumptions!F70,MIN(Assumptions!G70,NORMINV(RAND(),Assumptions!D70,Assumptions!E70)))</f>
        <v>0.11338108897708098</v>
      </c>
      <c r="D607" s="77">
        <f ca="1">MAX(Assumptions!F71,MIN(Assumptions!G71,NORMINV(RAND(),Assumptions!D71,Assumptions!E71)))</f>
        <v>0.25566811730292011</v>
      </c>
      <c r="E607" s="77">
        <f ca="1">MAX(Assumptions!F72,MIN(Assumptions!G72,NORMINV(RAND(),Assumptions!D72,Assumptions!E72)))</f>
        <v>8.2204061301951514E-2</v>
      </c>
      <c r="F607" s="77">
        <f ca="1">MAX(Assumptions!F73,MIN(Assumptions!G73,NORMINV(RAND(),Assumptions!D73,Assumptions!E73)))</f>
        <v>3.5236468305258034E-2</v>
      </c>
      <c r="G607" s="101">
        <f ca="1">MAX(Assumptions!F74,MIN(Assumptions!G74,NORMINV(RAND(),Assumptions!D74,Assumptions!E74)))</f>
        <v>15.485701392618115</v>
      </c>
      <c r="H607" s="77">
        <f ca="1">MAX(Assumptions!F75,MIN(Assumptions!G75,NORMINV(RAND(),Assumptions!D75,Assumptions!E75)))</f>
        <v>0.46470560582465131</v>
      </c>
      <c r="I607" s="97">
        <f ca="1">'Historical Financials'!F7*(1+C607)</f>
        <v>1155.2442179226191</v>
      </c>
      <c r="J607" s="97">
        <f t="shared" ca="1" si="163"/>
        <v>1286.2270653851619</v>
      </c>
      <c r="K607" s="97">
        <f t="shared" ca="1" si="164"/>
        <v>1432.0608907303267</v>
      </c>
      <c r="L607" s="97">
        <f t="shared" ca="1" si="165"/>
        <v>1594.4295140028198</v>
      </c>
      <c r="M607" s="97">
        <f t="shared" ca="1" si="166"/>
        <v>1775.2076685976576</v>
      </c>
      <c r="N607" s="54">
        <f>Assumptions!E59</f>
        <v>0.25</v>
      </c>
      <c r="O607" s="77">
        <f t="shared" ca="1" si="167"/>
        <v>0.25141702932573001</v>
      </c>
      <c r="P607" s="77">
        <f t="shared" ca="1" si="168"/>
        <v>0.25283405865146003</v>
      </c>
      <c r="Q607" s="77">
        <f t="shared" ca="1" si="169"/>
        <v>0.25425108797719009</v>
      </c>
      <c r="R607" s="77">
        <f t="shared" ca="1" si="170"/>
        <v>0.25566811730292011</v>
      </c>
      <c r="S607" s="97">
        <f t="shared" ca="1" si="171"/>
        <v>134.21211604128905</v>
      </c>
      <c r="T607" s="97">
        <f t="shared" ca="1" si="172"/>
        <v>150.27621432693107</v>
      </c>
      <c r="U607" s="97">
        <f t="shared" ca="1" si="173"/>
        <v>168.25770935818687</v>
      </c>
      <c r="V607" s="97">
        <f t="shared" ca="1" si="174"/>
        <v>188.38488585483785</v>
      </c>
      <c r="W607" s="97">
        <f t="shared" ca="1" si="175"/>
        <v>210.91314622148988</v>
      </c>
      <c r="X607" s="97">
        <f t="shared" ca="1" si="176"/>
        <v>664.51678240689375</v>
      </c>
      <c r="Y607" s="97">
        <f t="shared" ca="1" si="177"/>
        <v>4648.8433126402097</v>
      </c>
      <c r="Z607" s="97">
        <f t="shared" ca="1" si="178"/>
        <v>7028.4024148312401</v>
      </c>
      <c r="AA607" s="97">
        <f ca="1">Assumptions!D40*Y607+(1-Assumptions!D40)*Z607</f>
        <v>5719.6449086261728</v>
      </c>
      <c r="AB607" s="97">
        <f t="shared" ca="1" si="179"/>
        <v>3853.2152488916568</v>
      </c>
      <c r="AC607" s="97">
        <f t="shared" ca="1" si="180"/>
        <v>4517.7320312985503</v>
      </c>
      <c r="AD607" s="97">
        <f ca="1">AC607+Assumptions!D47-Assumptions!D48-Assumptions!D49</f>
        <v>5658.2320312985503</v>
      </c>
      <c r="AE607" s="73">
        <f ca="1">AD607/Assumptions!D46</f>
        <v>121.68240927523765</v>
      </c>
      <c r="AF607" s="77">
        <f ca="1">AE607/Assumptions!D45-1</f>
        <v>0.20716675868291312</v>
      </c>
    </row>
    <row r="608" spans="2:32" x14ac:dyDescent="0.2">
      <c r="B608" s="130">
        <v>597</v>
      </c>
      <c r="C608" s="77">
        <f ca="1">MAX(Assumptions!F70,MIN(Assumptions!G70,NORMINV(RAND(),Assumptions!D70,Assumptions!E70)))</f>
        <v>0.13852223441967529</v>
      </c>
      <c r="D608" s="77">
        <f ca="1">MAX(Assumptions!F71,MIN(Assumptions!G71,NORMINV(RAND(),Assumptions!D71,Assumptions!E71)))</f>
        <v>0.27609419145953368</v>
      </c>
      <c r="E608" s="77">
        <f ca="1">MAX(Assumptions!F72,MIN(Assumptions!G72,NORMINV(RAND(),Assumptions!D72,Assumptions!E72)))</f>
        <v>9.0355689312271628E-2</v>
      </c>
      <c r="F608" s="77">
        <f ca="1">MAX(Assumptions!F73,MIN(Assumptions!G73,NORMINV(RAND(),Assumptions!D73,Assumptions!E73)))</f>
        <v>3.7246615970029297E-2</v>
      </c>
      <c r="G608" s="101">
        <f ca="1">MAX(Assumptions!F74,MIN(Assumptions!G74,NORMINV(RAND(),Assumptions!D74,Assumptions!E74)))</f>
        <v>14.916931120886304</v>
      </c>
      <c r="H608" s="77">
        <f ca="1">MAX(Assumptions!F75,MIN(Assumptions!G75,NORMINV(RAND(),Assumptions!D75,Assumptions!E75)))</f>
        <v>0.68960766313306032</v>
      </c>
      <c r="I608" s="97">
        <f ca="1">'Historical Financials'!F7*(1+C608)</f>
        <v>1181.3306704338549</v>
      </c>
      <c r="J608" s="97">
        <f t="shared" ca="1" si="163"/>
        <v>1344.9712344908455</v>
      </c>
      <c r="K608" s="97">
        <f t="shared" ca="1" si="164"/>
        <v>1531.2796551227063</v>
      </c>
      <c r="L608" s="97">
        <f t="shared" ca="1" si="165"/>
        <v>1743.3959344716934</v>
      </c>
      <c r="M608" s="97">
        <f t="shared" ca="1" si="166"/>
        <v>1984.8950347928901</v>
      </c>
      <c r="N608" s="54">
        <f>Assumptions!E59</f>
        <v>0.25</v>
      </c>
      <c r="O608" s="77">
        <f t="shared" ca="1" si="167"/>
        <v>0.25652354786488341</v>
      </c>
      <c r="P608" s="77">
        <f t="shared" ca="1" si="168"/>
        <v>0.26304709572976681</v>
      </c>
      <c r="Q608" s="77">
        <f t="shared" ca="1" si="169"/>
        <v>0.26957064359465027</v>
      </c>
      <c r="R608" s="77">
        <f t="shared" ca="1" si="170"/>
        <v>0.27609419145953368</v>
      </c>
      <c r="S608" s="97">
        <f t="shared" ca="1" si="171"/>
        <v>203.66367075632553</v>
      </c>
      <c r="T608" s="97">
        <f t="shared" ca="1" si="172"/>
        <v>237.9262242574371</v>
      </c>
      <c r="U608" s="97">
        <f t="shared" ca="1" si="173"/>
        <v>277.77304679413601</v>
      </c>
      <c r="V608" s="97">
        <f t="shared" ca="1" si="174"/>
        <v>324.09378531059338</v>
      </c>
      <c r="W608" s="97">
        <f t="shared" ca="1" si="175"/>
        <v>377.91740527546801</v>
      </c>
      <c r="X608" s="97">
        <f t="shared" ca="1" si="176"/>
        <v>1075.7122634161587</v>
      </c>
      <c r="Y608" s="97">
        <f t="shared" ca="1" si="177"/>
        <v>7380.9148808169148</v>
      </c>
      <c r="Z608" s="97">
        <f t="shared" ca="1" si="178"/>
        <v>8174.7466063040201</v>
      </c>
      <c r="AA608" s="97">
        <f ca="1">Assumptions!D40*Y608+(1-Assumptions!D40)*Z608</f>
        <v>7738.1391572861121</v>
      </c>
      <c r="AB608" s="97">
        <f t="shared" ca="1" si="179"/>
        <v>5021.0617852317218</v>
      </c>
      <c r="AC608" s="97">
        <f t="shared" ca="1" si="180"/>
        <v>6096.7740486478806</v>
      </c>
      <c r="AD608" s="97">
        <f ca="1">AC608+Assumptions!D47-Assumptions!D48-Assumptions!D49</f>
        <v>7237.2740486478806</v>
      </c>
      <c r="AE608" s="73">
        <f ca="1">AD608/Assumptions!D46</f>
        <v>155.6403021214598</v>
      </c>
      <c r="AF608" s="77">
        <f ca="1">AE608/Assumptions!D45-1</f>
        <v>0.5440506162843235</v>
      </c>
    </row>
    <row r="609" spans="2:32" x14ac:dyDescent="0.2">
      <c r="B609" s="130">
        <v>598</v>
      </c>
      <c r="C609" s="77">
        <f ca="1">MAX(Assumptions!F70,MIN(Assumptions!G70,NORMINV(RAND(),Assumptions!D70,Assumptions!E70)))</f>
        <v>0.13856406994655915</v>
      </c>
      <c r="D609" s="77">
        <f ca="1">MAX(Assumptions!F71,MIN(Assumptions!G71,NORMINV(RAND(),Assumptions!D71,Assumptions!E71)))</f>
        <v>0.3284770889596727</v>
      </c>
      <c r="E609" s="77">
        <f ca="1">MAX(Assumptions!F72,MIN(Assumptions!G72,NORMINV(RAND(),Assumptions!D72,Assumptions!E72)))</f>
        <v>8.7411178315226629E-2</v>
      </c>
      <c r="F609" s="77">
        <f ca="1">MAX(Assumptions!F73,MIN(Assumptions!G73,NORMINV(RAND(),Assumptions!D73,Assumptions!E73)))</f>
        <v>4.0958409881919962E-2</v>
      </c>
      <c r="G609" s="101">
        <f ca="1">MAX(Assumptions!F74,MIN(Assumptions!G74,NORMINV(RAND(),Assumptions!D74,Assumptions!E74)))</f>
        <v>14.677903424942146</v>
      </c>
      <c r="H609" s="77">
        <f ca="1">MAX(Assumptions!F75,MIN(Assumptions!G75,NORMINV(RAND(),Assumptions!D75,Assumptions!E75)))</f>
        <v>0.60524351713556712</v>
      </c>
      <c r="I609" s="97">
        <f ca="1">'Historical Financials'!F7*(1+C609)</f>
        <v>1181.3740789765498</v>
      </c>
      <c r="J609" s="97">
        <f t="shared" ca="1" si="163"/>
        <v>1345.0700794889083</v>
      </c>
      <c r="K609" s="97">
        <f t="shared" ca="1" si="164"/>
        <v>1531.4484640662331</v>
      </c>
      <c r="L609" s="97">
        <f t="shared" ca="1" si="165"/>
        <v>1743.6521961606572</v>
      </c>
      <c r="M609" s="97">
        <f t="shared" ca="1" si="166"/>
        <v>1985.259741031934</v>
      </c>
      <c r="N609" s="54">
        <f>Assumptions!E59</f>
        <v>0.25</v>
      </c>
      <c r="O609" s="77">
        <f t="shared" ca="1" si="167"/>
        <v>0.26961927223991816</v>
      </c>
      <c r="P609" s="77">
        <f t="shared" ca="1" si="168"/>
        <v>0.28923854447983632</v>
      </c>
      <c r="Q609" s="77">
        <f t="shared" ca="1" si="169"/>
        <v>0.30885781671975454</v>
      </c>
      <c r="R609" s="77">
        <f t="shared" ca="1" si="170"/>
        <v>0.3284770889596727</v>
      </c>
      <c r="S609" s="97">
        <f t="shared" ca="1" si="171"/>
        <v>178.75475065313955</v>
      </c>
      <c r="T609" s="97">
        <f t="shared" ca="1" si="172"/>
        <v>219.49568679482289</v>
      </c>
      <c r="U609" s="97">
        <f t="shared" ca="1" si="173"/>
        <v>268.09499130983022</v>
      </c>
      <c r="V609" s="97">
        <f t="shared" ca="1" si="174"/>
        <v>325.94821317383258</v>
      </c>
      <c r="W609" s="97">
        <f t="shared" ca="1" si="175"/>
        <v>394.68676656985895</v>
      </c>
      <c r="X609" s="97">
        <f t="shared" ca="1" si="176"/>
        <v>1051.2161636276448</v>
      </c>
      <c r="Y609" s="97">
        <f t="shared" ca="1" si="177"/>
        <v>8844.5214954167386</v>
      </c>
      <c r="Z609" s="97">
        <f t="shared" ca="1" si="178"/>
        <v>9571.6419569967456</v>
      </c>
      <c r="AA609" s="97">
        <f ca="1">Assumptions!D40*Y609+(1-Assumptions!D40)*Z609</f>
        <v>9171.7257031277404</v>
      </c>
      <c r="AB609" s="97">
        <f t="shared" ca="1" si="179"/>
        <v>6032.2883382048676</v>
      </c>
      <c r="AC609" s="97">
        <f t="shared" ca="1" si="180"/>
        <v>7083.5045018325127</v>
      </c>
      <c r="AD609" s="97">
        <f ca="1">AC609+Assumptions!D47-Assumptions!D48-Assumptions!D49</f>
        <v>8224.0045018325127</v>
      </c>
      <c r="AE609" s="73">
        <f ca="1">AD609/Assumptions!D46</f>
        <v>176.86031186736585</v>
      </c>
      <c r="AF609" s="77">
        <f ca="1">AE609/Assumptions!D45-1</f>
        <v>0.75456658598577242</v>
      </c>
    </row>
    <row r="610" spans="2:32" x14ac:dyDescent="0.2">
      <c r="B610" s="130">
        <v>599</v>
      </c>
      <c r="C610" s="77">
        <f ca="1">MAX(Assumptions!F70,MIN(Assumptions!G70,NORMINV(RAND(),Assumptions!D70,Assumptions!E70)))</f>
        <v>0.1232872793364605</v>
      </c>
      <c r="D610" s="77">
        <f ca="1">MAX(Assumptions!F71,MIN(Assumptions!G71,NORMINV(RAND(),Assumptions!D71,Assumptions!E71)))</f>
        <v>0.32510801484451091</v>
      </c>
      <c r="E610" s="77">
        <f ca="1">MAX(Assumptions!F72,MIN(Assumptions!G72,NORMINV(RAND(),Assumptions!D72,Assumptions!E72)))</f>
        <v>7.9235779822483463E-2</v>
      </c>
      <c r="F610" s="77">
        <f ca="1">MAX(Assumptions!F73,MIN(Assumptions!G73,NORMINV(RAND(),Assumptions!D73,Assumptions!E73)))</f>
        <v>3.2279805253072856E-2</v>
      </c>
      <c r="G610" s="101">
        <f ca="1">MAX(Assumptions!F74,MIN(Assumptions!G74,NORMINV(RAND(),Assumptions!D74,Assumptions!E74)))</f>
        <v>10.969212051037042</v>
      </c>
      <c r="H610" s="77">
        <f ca="1">MAX(Assumptions!F75,MIN(Assumptions!G75,NORMINV(RAND(),Assumptions!D75,Assumptions!E75)))</f>
        <v>0.60611211735718695</v>
      </c>
      <c r="I610" s="97">
        <f ca="1">'Historical Financials'!F7*(1+C610)</f>
        <v>1165.5228810395113</v>
      </c>
      <c r="J610" s="97">
        <f t="shared" ca="1" si="163"/>
        <v>1309.2170260472658</v>
      </c>
      <c r="K610" s="97">
        <f t="shared" ca="1" si="164"/>
        <v>1470.6268312496052</v>
      </c>
      <c r="L610" s="97">
        <f t="shared" ca="1" si="165"/>
        <v>1651.9364121935691</v>
      </c>
      <c r="M610" s="97">
        <f t="shared" ca="1" si="166"/>
        <v>1855.5991580897482</v>
      </c>
      <c r="N610" s="54">
        <f>Assumptions!E59</f>
        <v>0.25</v>
      </c>
      <c r="O610" s="77">
        <f t="shared" ca="1" si="167"/>
        <v>0.26877700371112773</v>
      </c>
      <c r="P610" s="77">
        <f t="shared" ca="1" si="168"/>
        <v>0.28755400742225545</v>
      </c>
      <c r="Q610" s="77">
        <f t="shared" ca="1" si="169"/>
        <v>0.30633101113338318</v>
      </c>
      <c r="R610" s="77">
        <f t="shared" ca="1" si="170"/>
        <v>0.32510801484451091</v>
      </c>
      <c r="S610" s="97">
        <f t="shared" ca="1" si="171"/>
        <v>176.60938531377673</v>
      </c>
      <c r="T610" s="97">
        <f t="shared" ca="1" si="172"/>
        <v>213.28323494657735</v>
      </c>
      <c r="U610" s="97">
        <f t="shared" ca="1" si="173"/>
        <v>256.31550378969274</v>
      </c>
      <c r="V610" s="97">
        <f t="shared" ca="1" si="174"/>
        <v>306.71658278875742</v>
      </c>
      <c r="W610" s="97">
        <f t="shared" ca="1" si="175"/>
        <v>365.64935318788025</v>
      </c>
      <c r="X610" s="97">
        <f t="shared" ca="1" si="176"/>
        <v>1026.4843446648308</v>
      </c>
      <c r="Y610" s="97">
        <f t="shared" ca="1" si="177"/>
        <v>8038.4327353645822</v>
      </c>
      <c r="Z610" s="97">
        <f t="shared" ca="1" si="178"/>
        <v>6617.3982941158511</v>
      </c>
      <c r="AA610" s="97">
        <f ca="1">Assumptions!D40*Y610+(1-Assumptions!D40)*Z610</f>
        <v>7398.9672368026531</v>
      </c>
      <c r="AB610" s="97">
        <f t="shared" ca="1" si="179"/>
        <v>5053.4669422104362</v>
      </c>
      <c r="AC610" s="97">
        <f t="shared" ca="1" si="180"/>
        <v>6079.9512868752672</v>
      </c>
      <c r="AD610" s="97">
        <f ca="1">AC610+Assumptions!D47-Assumptions!D48-Assumptions!D49</f>
        <v>7220.4512868752672</v>
      </c>
      <c r="AE610" s="73">
        <f ca="1">AD610/Assumptions!D46</f>
        <v>155.27852229839283</v>
      </c>
      <c r="AF610" s="77">
        <f ca="1">AE610/Assumptions!D45-1</f>
        <v>0.54046153073802405</v>
      </c>
    </row>
    <row r="611" spans="2:32" x14ac:dyDescent="0.2">
      <c r="B611" s="130">
        <v>600</v>
      </c>
      <c r="C611" s="77">
        <f ca="1">MAX(Assumptions!F70,MIN(Assumptions!G70,NORMINV(RAND(),Assumptions!D70,Assumptions!E70)))</f>
        <v>0.11527891708785329</v>
      </c>
      <c r="D611" s="77">
        <f ca="1">MAX(Assumptions!F71,MIN(Assumptions!G71,NORMINV(RAND(),Assumptions!D71,Assumptions!E71)))</f>
        <v>0.30103100076030054</v>
      </c>
      <c r="E611" s="77">
        <f ca="1">MAX(Assumptions!F72,MIN(Assumptions!G72,NORMINV(RAND(),Assumptions!D72,Assumptions!E72)))</f>
        <v>7.6297266435222999E-2</v>
      </c>
      <c r="F611" s="77">
        <f ca="1">MAX(Assumptions!F73,MIN(Assumptions!G73,NORMINV(RAND(),Assumptions!D73,Assumptions!E73)))</f>
        <v>3.4396298389587431E-2</v>
      </c>
      <c r="G611" s="101">
        <f ca="1">MAX(Assumptions!F74,MIN(Assumptions!G74,NORMINV(RAND(),Assumptions!D74,Assumptions!E74)))</f>
        <v>15.381010555887949</v>
      </c>
      <c r="H611" s="77">
        <f ca="1">MAX(Assumptions!F75,MIN(Assumptions!G75,NORMINV(RAND(),Assumptions!D75,Assumptions!E75)))</f>
        <v>0.67366859552339353</v>
      </c>
      <c r="I611" s="97">
        <f ca="1">'Historical Financials'!F7*(1+C611)</f>
        <v>1157.2134043703563</v>
      </c>
      <c r="J611" s="97">
        <f t="shared" ca="1" si="163"/>
        <v>1290.6157124657191</v>
      </c>
      <c r="K611" s="97">
        <f t="shared" ca="1" si="164"/>
        <v>1439.3964941753352</v>
      </c>
      <c r="L611" s="97">
        <f t="shared" ca="1" si="165"/>
        <v>1605.3285632839202</v>
      </c>
      <c r="M611" s="97">
        <f t="shared" ca="1" si="166"/>
        <v>1790.3891016294897</v>
      </c>
      <c r="N611" s="54">
        <f>Assumptions!E59</f>
        <v>0.25</v>
      </c>
      <c r="O611" s="77">
        <f t="shared" ca="1" si="167"/>
        <v>0.26275775019007513</v>
      </c>
      <c r="P611" s="77">
        <f t="shared" ca="1" si="168"/>
        <v>0.27551550038015027</v>
      </c>
      <c r="Q611" s="77">
        <f t="shared" ca="1" si="169"/>
        <v>0.2882732505702254</v>
      </c>
      <c r="R611" s="77">
        <f t="shared" ca="1" si="170"/>
        <v>0.30103100076030054</v>
      </c>
      <c r="S611" s="97">
        <f t="shared" ca="1" si="171"/>
        <v>194.89458221075571</v>
      </c>
      <c r="T611" s="97">
        <f t="shared" ca="1" si="172"/>
        <v>228.45400972424733</v>
      </c>
      <c r="U611" s="97">
        <f t="shared" ca="1" si="173"/>
        <v>267.16082748117418</v>
      </c>
      <c r="V611" s="97">
        <f t="shared" ca="1" si="174"/>
        <v>311.75582771961484</v>
      </c>
      <c r="W611" s="97">
        <f t="shared" ca="1" si="175"/>
        <v>363.08219328535176</v>
      </c>
      <c r="X611" s="97">
        <f t="shared" ca="1" si="176"/>
        <v>1076.2754927367375</v>
      </c>
      <c r="Y611" s="97">
        <f t="shared" ca="1" si="177"/>
        <v>8963.2983261029985</v>
      </c>
      <c r="Z611" s="97">
        <f t="shared" ca="1" si="178"/>
        <v>8289.7897938052483</v>
      </c>
      <c r="AA611" s="97">
        <f ca="1">Assumptions!D40*Y611+(1-Assumptions!D40)*Z611</f>
        <v>8660.2194865690108</v>
      </c>
      <c r="AB611" s="97">
        <f t="shared" ca="1" si="179"/>
        <v>5996.0840606462289</v>
      </c>
      <c r="AC611" s="97">
        <f t="shared" ca="1" si="180"/>
        <v>7072.3595533829666</v>
      </c>
      <c r="AD611" s="97">
        <f ca="1">AC611+Assumptions!D47-Assumptions!D48-Assumptions!D49</f>
        <v>8212.8595533829666</v>
      </c>
      <c r="AE611" s="73">
        <f ca="1">AD611/Assumptions!D46</f>
        <v>176.62063555662294</v>
      </c>
      <c r="AF611" s="77">
        <f ca="1">AE611/Assumptions!D45-1</f>
        <v>0.75218884480776738</v>
      </c>
    </row>
    <row r="612" spans="2:32" x14ac:dyDescent="0.2">
      <c r="B612" s="130">
        <v>601</v>
      </c>
      <c r="C612" s="77">
        <f ca="1">MAX(Assumptions!F70,MIN(Assumptions!G70,NORMINV(RAND(),Assumptions!D70,Assumptions!E70)))</f>
        <v>0.13606587727320935</v>
      </c>
      <c r="D612" s="77">
        <f ca="1">MAX(Assumptions!F71,MIN(Assumptions!G71,NORMINV(RAND(),Assumptions!D71,Assumptions!E71)))</f>
        <v>0.27774298260183222</v>
      </c>
      <c r="E612" s="77">
        <f ca="1">MAX(Assumptions!F72,MIN(Assumptions!G72,NORMINV(RAND(),Assumptions!D72,Assumptions!E72)))</f>
        <v>8.6218618529858473E-2</v>
      </c>
      <c r="F612" s="77">
        <f ca="1">MAX(Assumptions!F73,MIN(Assumptions!G73,NORMINV(RAND(),Assumptions!D73,Assumptions!E73)))</f>
        <v>3.2606735950418575E-2</v>
      </c>
      <c r="G612" s="101">
        <f ca="1">MAX(Assumptions!F74,MIN(Assumptions!G74,NORMINV(RAND(),Assumptions!D74,Assumptions!E74)))</f>
        <v>10.474900466390203</v>
      </c>
      <c r="H612" s="77">
        <f ca="1">MAX(Assumptions!F75,MIN(Assumptions!G75,NORMINV(RAND(),Assumptions!D75,Assumptions!E75)))</f>
        <v>0.54416809322903059</v>
      </c>
      <c r="I612" s="97">
        <f ca="1">'Historical Financials'!F7*(1+C612)</f>
        <v>1178.7819542586819</v>
      </c>
      <c r="J612" s="97">
        <f t="shared" ca="1" si="163"/>
        <v>1339.1739549787176</v>
      </c>
      <c r="K612" s="97">
        <f t="shared" ca="1" si="164"/>
        <v>1521.3898339843302</v>
      </c>
      <c r="L612" s="97">
        <f t="shared" ca="1" si="165"/>
        <v>1728.3990764199502</v>
      </c>
      <c r="M612" s="97">
        <f t="shared" ca="1" si="166"/>
        <v>1963.5752130312355</v>
      </c>
      <c r="N612" s="54">
        <f>Assumptions!E59</f>
        <v>0.25</v>
      </c>
      <c r="O612" s="77">
        <f t="shared" ca="1" si="167"/>
        <v>0.25693574565045807</v>
      </c>
      <c r="P612" s="77">
        <f t="shared" ca="1" si="168"/>
        <v>0.26387149130091614</v>
      </c>
      <c r="Q612" s="77">
        <f t="shared" ca="1" si="169"/>
        <v>0.27080723695137415</v>
      </c>
      <c r="R612" s="77">
        <f t="shared" ca="1" si="170"/>
        <v>0.27774298260183222</v>
      </c>
      <c r="S612" s="97">
        <f t="shared" ca="1" si="171"/>
        <v>160.36388209543432</v>
      </c>
      <c r="T612" s="97">
        <f t="shared" ca="1" si="172"/>
        <v>187.23826011796001</v>
      </c>
      <c r="U612" s="97">
        <f t="shared" ca="1" si="173"/>
        <v>218.4570452257181</v>
      </c>
      <c r="V612" s="97">
        <f t="shared" ca="1" si="174"/>
        <v>254.70493837702008</v>
      </c>
      <c r="W612" s="97">
        <f t="shared" ca="1" si="175"/>
        <v>296.77253738522785</v>
      </c>
      <c r="X612" s="97">
        <f t="shared" ca="1" si="176"/>
        <v>856.01338553671576</v>
      </c>
      <c r="Y612" s="97">
        <f t="shared" ca="1" si="177"/>
        <v>5716.070885871236</v>
      </c>
      <c r="Z612" s="97">
        <f t="shared" ca="1" si="178"/>
        <v>5712.6884669438832</v>
      </c>
      <c r="AA612" s="97">
        <f ca="1">Assumptions!D40*Y612+(1-Assumptions!D40)*Z612</f>
        <v>5714.5487973539275</v>
      </c>
      <c r="AB612" s="97">
        <f t="shared" ca="1" si="179"/>
        <v>3779.1639438391421</v>
      </c>
      <c r="AC612" s="97">
        <f t="shared" ca="1" si="180"/>
        <v>4635.1773293758579</v>
      </c>
      <c r="AD612" s="97">
        <f ca="1">AC612+Assumptions!D47-Assumptions!D48-Assumptions!D49</f>
        <v>5775.6773293758579</v>
      </c>
      <c r="AE612" s="73">
        <f ca="1">AD612/Assumptions!D46</f>
        <v>124.20811461023351</v>
      </c>
      <c r="AF612" s="77">
        <f ca="1">AE612/Assumptions!D45-1</f>
        <v>0.23222335922850701</v>
      </c>
    </row>
    <row r="613" spans="2:32" x14ac:dyDescent="0.2">
      <c r="B613" s="130">
        <v>602</v>
      </c>
      <c r="C613" s="77">
        <f ca="1">MAX(Assumptions!F70,MIN(Assumptions!G70,NORMINV(RAND(),Assumptions!D70,Assumptions!E70)))</f>
        <v>0.13866502072955991</v>
      </c>
      <c r="D613" s="77">
        <f ca="1">MAX(Assumptions!F71,MIN(Assumptions!G71,NORMINV(RAND(),Assumptions!D71,Assumptions!E71)))</f>
        <v>0.3224114641592723</v>
      </c>
      <c r="E613" s="77">
        <f ca="1">MAX(Assumptions!F72,MIN(Assumptions!G72,NORMINV(RAND(),Assumptions!D72,Assumptions!E72)))</f>
        <v>8.0186004141604969E-2</v>
      </c>
      <c r="F613" s="77">
        <f ca="1">MAX(Assumptions!F73,MIN(Assumptions!G73,NORMINV(RAND(),Assumptions!D73,Assumptions!E73)))</f>
        <v>2.7252129171249473E-2</v>
      </c>
      <c r="G613" s="101">
        <f ca="1">MAX(Assumptions!F74,MIN(Assumptions!G74,NORMINV(RAND(),Assumptions!D74,Assumptions!E74)))</f>
        <v>12.628455627253981</v>
      </c>
      <c r="H613" s="77">
        <f ca="1">MAX(Assumptions!F75,MIN(Assumptions!G75,NORMINV(RAND(),Assumptions!D75,Assumptions!E75)))</f>
        <v>0.55734920510987063</v>
      </c>
      <c r="I613" s="97">
        <f ca="1">'Historical Financials'!F7*(1+C613)</f>
        <v>1181.4788255089911</v>
      </c>
      <c r="J613" s="97">
        <f t="shared" ca="1" si="163"/>
        <v>1345.3086113397314</v>
      </c>
      <c r="K613" s="97">
        <f t="shared" ca="1" si="164"/>
        <v>1531.8558578188108</v>
      </c>
      <c r="L613" s="97">
        <f t="shared" ca="1" si="165"/>
        <v>1744.270682097954</v>
      </c>
      <c r="M613" s="97">
        <f t="shared" ca="1" si="166"/>
        <v>1986.1400123890303</v>
      </c>
      <c r="N613" s="54">
        <f>Assumptions!E59</f>
        <v>0.25</v>
      </c>
      <c r="O613" s="77">
        <f t="shared" ca="1" si="167"/>
        <v>0.26810286603981809</v>
      </c>
      <c r="P613" s="77">
        <f t="shared" ca="1" si="168"/>
        <v>0.28620573207963618</v>
      </c>
      <c r="Q613" s="77">
        <f t="shared" ca="1" si="169"/>
        <v>0.30430859811945421</v>
      </c>
      <c r="R613" s="77">
        <f t="shared" ca="1" si="170"/>
        <v>0.3224114641592723</v>
      </c>
      <c r="S613" s="97">
        <f t="shared" ca="1" si="171"/>
        <v>164.62407106289493</v>
      </c>
      <c r="T613" s="97">
        <f t="shared" ca="1" si="172"/>
        <v>201.02532126658505</v>
      </c>
      <c r="U613" s="97">
        <f t="shared" ca="1" si="173"/>
        <v>244.35634203981169</v>
      </c>
      <c r="V613" s="97">
        <f t="shared" ca="1" si="174"/>
        <v>295.83904414077404</v>
      </c>
      <c r="W613" s="97">
        <f t="shared" ca="1" si="175"/>
        <v>356.90096534372907</v>
      </c>
      <c r="X613" s="97">
        <f t="shared" ca="1" si="176"/>
        <v>978.56119219878303</v>
      </c>
      <c r="Y613" s="97">
        <f t="shared" ca="1" si="177"/>
        <v>6926.1371240617073</v>
      </c>
      <c r="Z613" s="97">
        <f t="shared" ca="1" si="178"/>
        <v>8086.6859822270744</v>
      </c>
      <c r="AA613" s="97">
        <f ca="1">Assumptions!D40*Y613+(1-Assumptions!D40)*Z613</f>
        <v>7448.3841102361221</v>
      </c>
      <c r="AB613" s="97">
        <f t="shared" ca="1" si="179"/>
        <v>5064.8820445656338</v>
      </c>
      <c r="AC613" s="97">
        <f t="shared" ca="1" si="180"/>
        <v>6043.4432367644167</v>
      </c>
      <c r="AD613" s="97">
        <f ca="1">AC613+Assumptions!D47-Assumptions!D48-Assumptions!D49</f>
        <v>7183.9432367644167</v>
      </c>
      <c r="AE613" s="73">
        <f ca="1">AD613/Assumptions!D46</f>
        <v>154.49340294117025</v>
      </c>
      <c r="AF613" s="77">
        <f ca="1">AE613/Assumptions!D45-1</f>
        <v>0.53267264822589544</v>
      </c>
    </row>
    <row r="614" spans="2:32" x14ac:dyDescent="0.2">
      <c r="B614" s="130">
        <v>603</v>
      </c>
      <c r="C614" s="77">
        <f ca="1">MAX(Assumptions!F70,MIN(Assumptions!G70,NORMINV(RAND(),Assumptions!D70,Assumptions!E70)))</f>
        <v>0.1475121640700624</v>
      </c>
      <c r="D614" s="77">
        <f ca="1">MAX(Assumptions!F71,MIN(Assumptions!G71,NORMINV(RAND(),Assumptions!D71,Assumptions!E71)))</f>
        <v>0.31843973368723671</v>
      </c>
      <c r="E614" s="77">
        <f ca="1">MAX(Assumptions!F72,MIN(Assumptions!G72,NORMINV(RAND(),Assumptions!D72,Assumptions!E72)))</f>
        <v>8.0607567765110869E-2</v>
      </c>
      <c r="F614" s="77">
        <f ca="1">MAX(Assumptions!F73,MIN(Assumptions!G73,NORMINV(RAND(),Assumptions!D73,Assumptions!E73)))</f>
        <v>3.1550890411958507E-2</v>
      </c>
      <c r="G614" s="101">
        <f ca="1">MAX(Assumptions!F74,MIN(Assumptions!G74,NORMINV(RAND(),Assumptions!D74,Assumptions!E74)))</f>
        <v>17.318457351185454</v>
      </c>
      <c r="H614" s="77">
        <f ca="1">MAX(Assumptions!F75,MIN(Assumptions!G75,NORMINV(RAND(),Assumptions!D75,Assumptions!E75)))</f>
        <v>0.61779790882247143</v>
      </c>
      <c r="I614" s="97">
        <f ca="1">'Historical Financials'!F7*(1+C614)</f>
        <v>1190.6586214390966</v>
      </c>
      <c r="J614" s="97">
        <f t="shared" ca="1" si="163"/>
        <v>1366.2952513562548</v>
      </c>
      <c r="K614" s="97">
        <f t="shared" ca="1" si="164"/>
        <v>1567.8404206424657</v>
      </c>
      <c r="L614" s="97">
        <f t="shared" ca="1" si="165"/>
        <v>1799.1159540079525</v>
      </c>
      <c r="M614" s="97">
        <f t="shared" ca="1" si="166"/>
        <v>2064.5074417966403</v>
      </c>
      <c r="N614" s="54">
        <f>Assumptions!E59</f>
        <v>0.25</v>
      </c>
      <c r="O614" s="77">
        <f t="shared" ca="1" si="167"/>
        <v>0.26710993342180916</v>
      </c>
      <c r="P614" s="77">
        <f t="shared" ca="1" si="168"/>
        <v>0.28421986684361833</v>
      </c>
      <c r="Q614" s="77">
        <f t="shared" ca="1" si="169"/>
        <v>0.30132980026542755</v>
      </c>
      <c r="R614" s="77">
        <f t="shared" ca="1" si="170"/>
        <v>0.31843973368723671</v>
      </c>
      <c r="S614" s="97">
        <f t="shared" ca="1" si="171"/>
        <v>183.89660161163013</v>
      </c>
      <c r="T614" s="97">
        <f t="shared" ca="1" si="172"/>
        <v>225.46598539569399</v>
      </c>
      <c r="U614" s="97">
        <f t="shared" ca="1" si="173"/>
        <v>275.29778834113898</v>
      </c>
      <c r="V614" s="97">
        <f t="shared" ca="1" si="174"/>
        <v>334.9250820301562</v>
      </c>
      <c r="W614" s="97">
        <f t="shared" ca="1" si="175"/>
        <v>406.15344255149063</v>
      </c>
      <c r="X614" s="97">
        <f t="shared" ca="1" si="176"/>
        <v>1102.7059224510567</v>
      </c>
      <c r="Y614" s="97">
        <f t="shared" ca="1" si="177"/>
        <v>8540.4876137814845</v>
      </c>
      <c r="Z614" s="97">
        <f t="shared" ca="1" si="178"/>
        <v>11385.521013290443</v>
      </c>
      <c r="AA614" s="97">
        <f ca="1">Assumptions!D40*Y614+(1-Assumptions!D40)*Z614</f>
        <v>9820.7526435605159</v>
      </c>
      <c r="AB614" s="97">
        <f t="shared" ca="1" si="179"/>
        <v>6665.070524293058</v>
      </c>
      <c r="AC614" s="97">
        <f t="shared" ca="1" si="180"/>
        <v>7767.7764467441148</v>
      </c>
      <c r="AD614" s="97">
        <f ca="1">AC614+Assumptions!D47-Assumptions!D48-Assumptions!D49</f>
        <v>8908.2764467441157</v>
      </c>
      <c r="AE614" s="73">
        <f ca="1">AD614/Assumptions!D46</f>
        <v>191.57583756438959</v>
      </c>
      <c r="AF614" s="77">
        <f ca="1">AE614/Assumptions!D45-1</f>
        <v>0.90055394409116651</v>
      </c>
    </row>
    <row r="615" spans="2:32" x14ac:dyDescent="0.2">
      <c r="B615" s="130">
        <v>604</v>
      </c>
      <c r="C615" s="77">
        <f ca="1">MAX(Assumptions!F70,MIN(Assumptions!G70,NORMINV(RAND(),Assumptions!D70,Assumptions!E70)))</f>
        <v>0.1351632080469182</v>
      </c>
      <c r="D615" s="77">
        <f ca="1">MAX(Assumptions!F71,MIN(Assumptions!G71,NORMINV(RAND(),Assumptions!D71,Assumptions!E71)))</f>
        <v>0.36782851720416049</v>
      </c>
      <c r="E615" s="77">
        <f ca="1">MAX(Assumptions!F72,MIN(Assumptions!G72,NORMINV(RAND(),Assumptions!D72,Assumptions!E72)))</f>
        <v>7.8047399559561609E-2</v>
      </c>
      <c r="F615" s="77">
        <f ca="1">MAX(Assumptions!F73,MIN(Assumptions!G73,NORMINV(RAND(),Assumptions!D73,Assumptions!E73)))</f>
        <v>4.5539926240656725E-2</v>
      </c>
      <c r="G615" s="101">
        <f ca="1">MAX(Assumptions!F74,MIN(Assumptions!G74,NORMINV(RAND(),Assumptions!D74,Assumptions!E74)))</f>
        <v>14.11409472052893</v>
      </c>
      <c r="H615" s="77">
        <f ca="1">MAX(Assumptions!F75,MIN(Assumptions!G75,NORMINV(RAND(),Assumptions!D75,Assumptions!E75)))</f>
        <v>0.58202203542759889</v>
      </c>
      <c r="I615" s="97">
        <f ca="1">'Historical Financials'!F7*(1+C615)</f>
        <v>1177.8453446694823</v>
      </c>
      <c r="J615" s="97">
        <f t="shared" ca="1" si="163"/>
        <v>1337.0467000381377</v>
      </c>
      <c r="K615" s="97">
        <f t="shared" ca="1" si="164"/>
        <v>1517.766221323838</v>
      </c>
      <c r="L615" s="97">
        <f t="shared" ca="1" si="165"/>
        <v>1722.9123728632169</v>
      </c>
      <c r="M615" s="97">
        <f t="shared" ca="1" si="166"/>
        <v>1955.7867363631376</v>
      </c>
      <c r="N615" s="54">
        <f>Assumptions!E59</f>
        <v>0.25</v>
      </c>
      <c r="O615" s="77">
        <f t="shared" ca="1" si="167"/>
        <v>0.27945712930104011</v>
      </c>
      <c r="P615" s="77">
        <f t="shared" ca="1" si="168"/>
        <v>0.30891425860208022</v>
      </c>
      <c r="Q615" s="77">
        <f t="shared" ca="1" si="169"/>
        <v>0.33837138790312038</v>
      </c>
      <c r="R615" s="77">
        <f t="shared" ca="1" si="170"/>
        <v>0.36782851720416049</v>
      </c>
      <c r="S615" s="97">
        <f t="shared" ca="1" si="171"/>
        <v>171.38298623086345</v>
      </c>
      <c r="T615" s="97">
        <f t="shared" ca="1" si="172"/>
        <v>217.47092281137856</v>
      </c>
      <c r="U615" s="97">
        <f t="shared" ca="1" si="173"/>
        <v>272.88663443143753</v>
      </c>
      <c r="V615" s="97">
        <f t="shared" ca="1" si="174"/>
        <v>339.30968029682049</v>
      </c>
      <c r="W615" s="97">
        <f t="shared" ca="1" si="175"/>
        <v>418.7032388461194</v>
      </c>
      <c r="X615" s="97">
        <f t="shared" ca="1" si="176"/>
        <v>1102.6700699469038</v>
      </c>
      <c r="Y615" s="97">
        <f t="shared" ca="1" si="177"/>
        <v>13466.778828525805</v>
      </c>
      <c r="Z615" s="97">
        <f t="shared" ca="1" si="178"/>
        <v>10153.596965662497</v>
      </c>
      <c r="AA615" s="97">
        <f ca="1">Assumptions!D40*Y615+(1-Assumptions!D40)*Z615</f>
        <v>11975.846990237316</v>
      </c>
      <c r="AB615" s="97">
        <f t="shared" ca="1" si="179"/>
        <v>8224.6411254425657</v>
      </c>
      <c r="AC615" s="97">
        <f t="shared" ca="1" si="180"/>
        <v>9327.3111953894695</v>
      </c>
      <c r="AD615" s="97">
        <f ca="1">AC615+Assumptions!D47-Assumptions!D48-Assumptions!D49</f>
        <v>10467.81119538947</v>
      </c>
      <c r="AE615" s="73">
        <f ca="1">AD615/Assumptions!D46</f>
        <v>225.11421925568752</v>
      </c>
      <c r="AF615" s="77">
        <f ca="1">AE615/Assumptions!D45-1</f>
        <v>1.2332759846794397</v>
      </c>
    </row>
    <row r="616" spans="2:32" x14ac:dyDescent="0.2">
      <c r="B616" s="130">
        <v>605</v>
      </c>
      <c r="C616" s="77">
        <f ca="1">MAX(Assumptions!F70,MIN(Assumptions!G70,NORMINV(RAND(),Assumptions!D70,Assumptions!E70)))</f>
        <v>0.13465074112045933</v>
      </c>
      <c r="D616" s="77">
        <f ca="1">MAX(Assumptions!F71,MIN(Assumptions!G71,NORMINV(RAND(),Assumptions!D71,Assumptions!E71)))</f>
        <v>0.4197586873535884</v>
      </c>
      <c r="E616" s="77">
        <f ca="1">MAX(Assumptions!F72,MIN(Assumptions!G72,NORMINV(RAND(),Assumptions!D72,Assumptions!E72)))</f>
        <v>9.7373159193113928E-2</v>
      </c>
      <c r="F616" s="77">
        <f ca="1">MAX(Assumptions!F73,MIN(Assumptions!G73,NORMINV(RAND(),Assumptions!D73,Assumptions!E73)))</f>
        <v>3.2230316943726654E-2</v>
      </c>
      <c r="G616" s="101">
        <f ca="1">MAX(Assumptions!F74,MIN(Assumptions!G74,NORMINV(RAND(),Assumptions!D74,Assumptions!E74)))</f>
        <v>16.274411921211886</v>
      </c>
      <c r="H616" s="77">
        <f ca="1">MAX(Assumptions!F75,MIN(Assumptions!G75,NORMINV(RAND(),Assumptions!D75,Assumptions!E75)))</f>
        <v>0.54808058986850849</v>
      </c>
      <c r="I616" s="97">
        <f ca="1">'Historical Financials'!F7*(1+C616)</f>
        <v>1177.3136089865886</v>
      </c>
      <c r="J616" s="97">
        <f t="shared" ca="1" si="163"/>
        <v>1335.8397589678355</v>
      </c>
      <c r="K616" s="97">
        <f t="shared" ca="1" si="164"/>
        <v>1515.7115725310302</v>
      </c>
      <c r="L616" s="97">
        <f t="shared" ca="1" si="165"/>
        <v>1719.8032590971904</v>
      </c>
      <c r="M616" s="97">
        <f t="shared" ca="1" si="166"/>
        <v>1951.3760425160085</v>
      </c>
      <c r="N616" s="54">
        <f>Assumptions!E59</f>
        <v>0.25</v>
      </c>
      <c r="O616" s="77">
        <f t="shared" ca="1" si="167"/>
        <v>0.29243967183839709</v>
      </c>
      <c r="P616" s="77">
        <f t="shared" ca="1" si="168"/>
        <v>0.33487934367679417</v>
      </c>
      <c r="Q616" s="77">
        <f t="shared" ca="1" si="169"/>
        <v>0.37731901551519131</v>
      </c>
      <c r="R616" s="77">
        <f t="shared" ca="1" si="170"/>
        <v>0.4197586873535884</v>
      </c>
      <c r="S616" s="97">
        <f t="shared" ca="1" si="171"/>
        <v>161.31568431839801</v>
      </c>
      <c r="T616" s="97">
        <f t="shared" ca="1" si="172"/>
        <v>214.10907496308886</v>
      </c>
      <c r="U616" s="97">
        <f t="shared" ca="1" si="173"/>
        <v>278.1950179891366</v>
      </c>
      <c r="V616" s="97">
        <f t="shared" ca="1" si="174"/>
        <v>355.65742691811874</v>
      </c>
      <c r="W616" s="97">
        <f t="shared" ca="1" si="175"/>
        <v>448.93667301373119</v>
      </c>
      <c r="X616" s="97">
        <f t="shared" ca="1" si="176"/>
        <v>1062.6759121396317</v>
      </c>
      <c r="Y616" s="97">
        <f t="shared" ca="1" si="177"/>
        <v>7113.6909025025643</v>
      </c>
      <c r="Z616" s="97">
        <f t="shared" ca="1" si="178"/>
        <v>13330.485476445563</v>
      </c>
      <c r="AA616" s="97">
        <f ca="1">Assumptions!D40*Y616+(1-Assumptions!D40)*Z616</f>
        <v>9911.2484607769129</v>
      </c>
      <c r="AB616" s="97">
        <f t="shared" ca="1" si="179"/>
        <v>6228.1160432770503</v>
      </c>
      <c r="AC616" s="97">
        <f t="shared" ca="1" si="180"/>
        <v>7290.791955416682</v>
      </c>
      <c r="AD616" s="97">
        <f ca="1">AC616+Assumptions!D47-Assumptions!D48-Assumptions!D49</f>
        <v>8431.291955416682</v>
      </c>
      <c r="AE616" s="73">
        <f ca="1">AD616/Assumptions!D46</f>
        <v>181.31810656810069</v>
      </c>
      <c r="AF616" s="77">
        <f ca="1">AE616/Assumptions!D45-1</f>
        <v>0.79879073976290371</v>
      </c>
    </row>
    <row r="617" spans="2:32" x14ac:dyDescent="0.2">
      <c r="B617" s="130">
        <v>606</v>
      </c>
      <c r="C617" s="77">
        <f ca="1">MAX(Assumptions!F70,MIN(Assumptions!G70,NORMINV(RAND(),Assumptions!D70,Assumptions!E70)))</f>
        <v>0.11973758420350346</v>
      </c>
      <c r="D617" s="77">
        <f ca="1">MAX(Assumptions!F71,MIN(Assumptions!G71,NORMINV(RAND(),Assumptions!D71,Assumptions!E71)))</f>
        <v>0.32868078714133575</v>
      </c>
      <c r="E617" s="77">
        <f ca="1">MAX(Assumptions!F72,MIN(Assumptions!G72,NORMINV(RAND(),Assumptions!D72,Assumptions!E72)))</f>
        <v>9.6609515178585459E-2</v>
      </c>
      <c r="F617" s="77">
        <f ca="1">MAX(Assumptions!F73,MIN(Assumptions!G73,NORMINV(RAND(),Assumptions!D73,Assumptions!E73)))</f>
        <v>4.9850649702901075E-2</v>
      </c>
      <c r="G617" s="101">
        <f ca="1">MAX(Assumptions!F74,MIN(Assumptions!G74,NORMINV(RAND(),Assumptions!D74,Assumptions!E74)))</f>
        <v>12.145118519428344</v>
      </c>
      <c r="H617" s="77">
        <f ca="1">MAX(Assumptions!F75,MIN(Assumptions!G75,NORMINV(RAND(),Assumptions!D75,Assumptions!E75)))</f>
        <v>0.635087276282149</v>
      </c>
      <c r="I617" s="97">
        <f ca="1">'Historical Financials'!F7*(1+C617)</f>
        <v>1161.8397173695553</v>
      </c>
      <c r="J617" s="97">
        <f t="shared" ca="1" si="163"/>
        <v>1300.9555983590672</v>
      </c>
      <c r="K617" s="97">
        <f t="shared" ca="1" si="164"/>
        <v>1456.7288788626054</v>
      </c>
      <c r="L617" s="97">
        <f t="shared" ca="1" si="165"/>
        <v>1631.1540756570919</v>
      </c>
      <c r="M617" s="97">
        <f t="shared" ca="1" si="166"/>
        <v>1826.464524139971</v>
      </c>
      <c r="N617" s="54">
        <f>Assumptions!E59</f>
        <v>0.25</v>
      </c>
      <c r="O617" s="77">
        <f t="shared" ca="1" si="167"/>
        <v>0.26967019678533394</v>
      </c>
      <c r="P617" s="77">
        <f t="shared" ca="1" si="168"/>
        <v>0.28934039357066788</v>
      </c>
      <c r="Q617" s="77">
        <f t="shared" ca="1" si="169"/>
        <v>0.30901059035600181</v>
      </c>
      <c r="R617" s="77">
        <f t="shared" ca="1" si="170"/>
        <v>0.32868078714133575</v>
      </c>
      <c r="S617" s="97">
        <f t="shared" ca="1" si="171"/>
        <v>184.46740539516315</v>
      </c>
      <c r="T617" s="97">
        <f t="shared" ca="1" si="172"/>
        <v>222.80700370534927</v>
      </c>
      <c r="U617" s="97">
        <f t="shared" ca="1" si="173"/>
        <v>267.68325815569756</v>
      </c>
      <c r="V617" s="97">
        <f t="shared" ca="1" si="174"/>
        <v>320.11185734027674</v>
      </c>
      <c r="W617" s="97">
        <f t="shared" ca="1" si="175"/>
        <v>381.25800542896195</v>
      </c>
      <c r="X617" s="97">
        <f t="shared" ca="1" si="176"/>
        <v>1018.2508896215161</v>
      </c>
      <c r="Y617" s="97">
        <f t="shared" ca="1" si="177"/>
        <v>8560.1727208752254</v>
      </c>
      <c r="Z617" s="97">
        <f t="shared" ca="1" si="178"/>
        <v>7291.0036704285167</v>
      </c>
      <c r="AA617" s="97">
        <f ca="1">Assumptions!D40*Y617+(1-Assumptions!D40)*Z617</f>
        <v>7989.046648174206</v>
      </c>
      <c r="AB617" s="97">
        <f t="shared" ca="1" si="179"/>
        <v>5037.7302321041725</v>
      </c>
      <c r="AC617" s="97">
        <f t="shared" ca="1" si="180"/>
        <v>6055.9811217256884</v>
      </c>
      <c r="AD617" s="97">
        <f ca="1">AC617+Assumptions!D47-Assumptions!D48-Assumptions!D49</f>
        <v>7196.4811217256884</v>
      </c>
      <c r="AE617" s="73">
        <f ca="1">AD617/Assumptions!D46</f>
        <v>154.76303487582126</v>
      </c>
      <c r="AF617" s="77">
        <f ca="1">AE617/Assumptions!D45-1</f>
        <v>0.53534756821251261</v>
      </c>
    </row>
    <row r="618" spans="2:32" x14ac:dyDescent="0.2">
      <c r="B618" s="130">
        <v>607</v>
      </c>
      <c r="C618" s="77">
        <f ca="1">MAX(Assumptions!F70,MIN(Assumptions!G70,NORMINV(RAND(),Assumptions!D70,Assumptions!E70)))</f>
        <v>0.10562890507547079</v>
      </c>
      <c r="D618" s="77">
        <f ca="1">MAX(Assumptions!F71,MIN(Assumptions!G71,NORMINV(RAND(),Assumptions!D71,Assumptions!E71)))</f>
        <v>0.2539740615461219</v>
      </c>
      <c r="E618" s="77">
        <f ca="1">MAX(Assumptions!F72,MIN(Assumptions!G72,NORMINV(RAND(),Assumptions!D72,Assumptions!E72)))</f>
        <v>9.8755734895585798E-2</v>
      </c>
      <c r="F618" s="77">
        <f ca="1">MAX(Assumptions!F73,MIN(Assumptions!G73,NORMINV(RAND(),Assumptions!D73,Assumptions!E73)))</f>
        <v>2.7486994223695643E-2</v>
      </c>
      <c r="G618" s="101">
        <f ca="1">MAX(Assumptions!F74,MIN(Assumptions!G74,NORMINV(RAND(),Assumptions!D74,Assumptions!E74)))</f>
        <v>11.937536512030469</v>
      </c>
      <c r="H618" s="77">
        <f ca="1">MAX(Assumptions!F75,MIN(Assumptions!G75,NORMINV(RAND(),Assumptions!D75,Assumptions!E75)))</f>
        <v>0.65091997347378705</v>
      </c>
      <c r="I618" s="97">
        <f ca="1">'Historical Financials'!F7*(1+C618)</f>
        <v>1147.2005519063084</v>
      </c>
      <c r="J618" s="97">
        <f t="shared" ca="1" si="163"/>
        <v>1268.3780901061477</v>
      </c>
      <c r="K618" s="97">
        <f t="shared" ca="1" si="164"/>
        <v>1402.3554789857769</v>
      </c>
      <c r="L618" s="97">
        <f t="shared" ca="1" si="165"/>
        <v>1550.4847527576321</v>
      </c>
      <c r="M618" s="97">
        <f t="shared" ca="1" si="166"/>
        <v>1714.2607595276329</v>
      </c>
      <c r="N618" s="54">
        <f>Assumptions!E59</f>
        <v>0.25</v>
      </c>
      <c r="O618" s="77">
        <f t="shared" ca="1" si="167"/>
        <v>0.25099351538653047</v>
      </c>
      <c r="P618" s="77">
        <f t="shared" ca="1" si="168"/>
        <v>0.25198703077306095</v>
      </c>
      <c r="Q618" s="77">
        <f t="shared" ca="1" si="169"/>
        <v>0.25298054615959142</v>
      </c>
      <c r="R618" s="77">
        <f t="shared" ca="1" si="170"/>
        <v>0.2539740615461219</v>
      </c>
      <c r="S618" s="97">
        <f t="shared" ca="1" si="171"/>
        <v>186.68393820399203</v>
      </c>
      <c r="T618" s="97">
        <f t="shared" ca="1" si="172"/>
        <v>207.22341704562416</v>
      </c>
      <c r="U618" s="97">
        <f t="shared" ca="1" si="173"/>
        <v>230.01910159274172</v>
      </c>
      <c r="V618" s="97">
        <f t="shared" ca="1" si="174"/>
        <v>255.31846439357616</v>
      </c>
      <c r="W618" s="97">
        <f t="shared" ca="1" si="175"/>
        <v>283.39608496745353</v>
      </c>
      <c r="X618" s="97">
        <f t="shared" ca="1" si="176"/>
        <v>867.09900026183823</v>
      </c>
      <c r="Y618" s="97">
        <f t="shared" ca="1" si="177"/>
        <v>4085.7434658280908</v>
      </c>
      <c r="Z618" s="97">
        <f t="shared" ca="1" si="178"/>
        <v>5197.3379978048924</v>
      </c>
      <c r="AA618" s="97">
        <f ca="1">Assumptions!D40*Y618+(1-Assumptions!D40)*Z618</f>
        <v>4585.9610052176513</v>
      </c>
      <c r="AB618" s="97">
        <f t="shared" ca="1" si="179"/>
        <v>2863.6806386020044</v>
      </c>
      <c r="AC618" s="97">
        <f t="shared" ca="1" si="180"/>
        <v>3730.7796388638426</v>
      </c>
      <c r="AD618" s="97">
        <f ca="1">AC618+Assumptions!D47-Assumptions!D48-Assumptions!D49</f>
        <v>4871.2796388638426</v>
      </c>
      <c r="AE618" s="73">
        <f ca="1">AD618/Assumptions!D46</f>
        <v>104.75870191105038</v>
      </c>
      <c r="AF618" s="77">
        <f ca="1">AE618/Assumptions!D45-1</f>
        <v>3.9272836419150581E-2</v>
      </c>
    </row>
    <row r="619" spans="2:32" x14ac:dyDescent="0.2">
      <c r="B619" s="130">
        <v>608</v>
      </c>
      <c r="C619" s="77">
        <f ca="1">MAX(Assumptions!F70,MIN(Assumptions!G70,NORMINV(RAND(),Assumptions!D70,Assumptions!E70)))</f>
        <v>0.14352144095765718</v>
      </c>
      <c r="D619" s="77">
        <f ca="1">MAX(Assumptions!F71,MIN(Assumptions!G71,NORMINV(RAND(),Assumptions!D71,Assumptions!E71)))</f>
        <v>0.31026039411429729</v>
      </c>
      <c r="E619" s="77">
        <f ca="1">MAX(Assumptions!F72,MIN(Assumptions!G72,NORMINV(RAND(),Assumptions!D72,Assumptions!E72)))</f>
        <v>8.8582740636391682E-2</v>
      </c>
      <c r="F619" s="77">
        <f ca="1">MAX(Assumptions!F73,MIN(Assumptions!G73,NORMINV(RAND(),Assumptions!D73,Assumptions!E73)))</f>
        <v>3.2641528925358182E-2</v>
      </c>
      <c r="G619" s="101">
        <f ca="1">MAX(Assumptions!F74,MIN(Assumptions!G74,NORMINV(RAND(),Assumptions!D74,Assumptions!E74)))</f>
        <v>13.913196104326124</v>
      </c>
      <c r="H619" s="77">
        <f ca="1">MAX(Assumptions!F75,MIN(Assumptions!G75,NORMINV(RAND(),Assumptions!D75,Assumptions!E75)))</f>
        <v>0.56229996290810957</v>
      </c>
      <c r="I619" s="97">
        <f ca="1">'Historical Financials'!F7*(1+C619)</f>
        <v>1186.5178471376651</v>
      </c>
      <c r="J619" s="97">
        <f t="shared" ca="1" si="163"/>
        <v>1356.80859828084</v>
      </c>
      <c r="K619" s="97">
        <f t="shared" ca="1" si="164"/>
        <v>1551.5397234098452</v>
      </c>
      <c r="L619" s="97">
        <f t="shared" ca="1" si="165"/>
        <v>1774.2189402166712</v>
      </c>
      <c r="M619" s="97">
        <f t="shared" ca="1" si="166"/>
        <v>2028.8573990909354</v>
      </c>
      <c r="N619" s="54">
        <f>Assumptions!E59</f>
        <v>0.25</v>
      </c>
      <c r="O619" s="77">
        <f t="shared" ca="1" si="167"/>
        <v>0.26506509852857429</v>
      </c>
      <c r="P619" s="77">
        <f t="shared" ca="1" si="168"/>
        <v>0.28013019705714864</v>
      </c>
      <c r="Q619" s="77">
        <f t="shared" ca="1" si="169"/>
        <v>0.29519529558572299</v>
      </c>
      <c r="R619" s="77">
        <f t="shared" ca="1" si="170"/>
        <v>0.31026039411429729</v>
      </c>
      <c r="S619" s="97">
        <f t="shared" ca="1" si="171"/>
        <v>166.79473535882977</v>
      </c>
      <c r="T619" s="97">
        <f t="shared" ca="1" si="172"/>
        <v>202.22702333231516</v>
      </c>
      <c r="U619" s="97">
        <f t="shared" ca="1" si="173"/>
        <v>244.39419201214</v>
      </c>
      <c r="V619" s="97">
        <f t="shared" ca="1" si="174"/>
        <v>294.49959238276966</v>
      </c>
      <c r="W619" s="97">
        <f t="shared" ca="1" si="175"/>
        <v>353.95326096942676</v>
      </c>
      <c r="X619" s="97">
        <f t="shared" ca="1" si="176"/>
        <v>954.59736343783288</v>
      </c>
      <c r="Y619" s="97">
        <f t="shared" ca="1" si="177"/>
        <v>6533.7668848437688</v>
      </c>
      <c r="Z619" s="97">
        <f t="shared" ca="1" si="178"/>
        <v>8757.9965436315215</v>
      </c>
      <c r="AA619" s="97">
        <f ca="1">Assumptions!D40*Y619+(1-Assumptions!D40)*Z619</f>
        <v>7534.6702312982579</v>
      </c>
      <c r="AB619" s="97">
        <f t="shared" ca="1" si="179"/>
        <v>4928.9796788775338</v>
      </c>
      <c r="AC619" s="97">
        <f t="shared" ca="1" si="180"/>
        <v>5883.5770423153663</v>
      </c>
      <c r="AD619" s="97">
        <f ca="1">AC619+Assumptions!D47-Assumptions!D48-Assumptions!D49</f>
        <v>7024.0770423153663</v>
      </c>
      <c r="AE619" s="73">
        <f ca="1">AD619/Assumptions!D46</f>
        <v>151.05542026484659</v>
      </c>
      <c r="AF619" s="77">
        <f ca="1">AE619/Assumptions!D45-1</f>
        <v>0.49856567723062106</v>
      </c>
    </row>
    <row r="620" spans="2:32" x14ac:dyDescent="0.2">
      <c r="B620" s="130">
        <v>609</v>
      </c>
      <c r="C620" s="77">
        <f ca="1">MAX(Assumptions!F70,MIN(Assumptions!G70,NORMINV(RAND(),Assumptions!D70,Assumptions!E70)))</f>
        <v>0.15167160132412336</v>
      </c>
      <c r="D620" s="77">
        <f ca="1">MAX(Assumptions!F71,MIN(Assumptions!G71,NORMINV(RAND(),Assumptions!D71,Assumptions!E71)))</f>
        <v>0.24721447028601018</v>
      </c>
      <c r="E620" s="77">
        <f ca="1">MAX(Assumptions!F72,MIN(Assumptions!G72,NORMINV(RAND(),Assumptions!D72,Assumptions!E72)))</f>
        <v>9.886131821476947E-2</v>
      </c>
      <c r="F620" s="77">
        <f ca="1">MAX(Assumptions!F73,MIN(Assumptions!G73,NORMINV(RAND(),Assumptions!D73,Assumptions!E73)))</f>
        <v>2.8167201898206914E-2</v>
      </c>
      <c r="G620" s="101">
        <f ca="1">MAX(Assumptions!F74,MIN(Assumptions!G74,NORMINV(RAND(),Assumptions!D74,Assumptions!E74)))</f>
        <v>13.821706046953864</v>
      </c>
      <c r="H620" s="77">
        <f ca="1">MAX(Assumptions!F75,MIN(Assumptions!G75,NORMINV(RAND(),Assumptions!D75,Assumptions!E75)))</f>
        <v>0.57946575387812571</v>
      </c>
      <c r="I620" s="97">
        <f ca="1">'Historical Financials'!F7*(1+C620)</f>
        <v>1194.9744535339103</v>
      </c>
      <c r="J620" s="97">
        <f t="shared" ca="1" si="163"/>
        <v>1376.2181424428177</v>
      </c>
      <c r="K620" s="97">
        <f t="shared" ca="1" si="164"/>
        <v>1584.9513518784302</v>
      </c>
      <c r="L620" s="97">
        <f t="shared" ca="1" si="165"/>
        <v>1825.3434614386656</v>
      </c>
      <c r="M620" s="97">
        <f t="shared" ca="1" si="166"/>
        <v>2102.1962272015862</v>
      </c>
      <c r="N620" s="54">
        <f>Assumptions!E59</f>
        <v>0.25</v>
      </c>
      <c r="O620" s="77">
        <f t="shared" ca="1" si="167"/>
        <v>0.24930361757150254</v>
      </c>
      <c r="P620" s="77">
        <f t="shared" ca="1" si="168"/>
        <v>0.24860723514300509</v>
      </c>
      <c r="Q620" s="77">
        <f t="shared" ca="1" si="169"/>
        <v>0.24791085271450763</v>
      </c>
      <c r="R620" s="77">
        <f t="shared" ca="1" si="170"/>
        <v>0.24721447028601018</v>
      </c>
      <c r="S620" s="97">
        <f t="shared" ca="1" si="171"/>
        <v>173.11169314553214</v>
      </c>
      <c r="T620" s="97">
        <f t="shared" ca="1" si="172"/>
        <v>198.81247586384629</v>
      </c>
      <c r="U620" s="97">
        <f t="shared" ca="1" si="173"/>
        <v>228.32710738856167</v>
      </c>
      <c r="V620" s="97">
        <f t="shared" ca="1" si="174"/>
        <v>262.22126496670182</v>
      </c>
      <c r="W620" s="97">
        <f t="shared" ca="1" si="175"/>
        <v>301.14448536765832</v>
      </c>
      <c r="X620" s="97">
        <f t="shared" ca="1" si="176"/>
        <v>862.06727743539511</v>
      </c>
      <c r="Y620" s="97">
        <f t="shared" ca="1" si="177"/>
        <v>4379.8112066505864</v>
      </c>
      <c r="Z620" s="97">
        <f t="shared" ca="1" si="178"/>
        <v>7183.0483968314047</v>
      </c>
      <c r="AA620" s="97">
        <f ca="1">Assumptions!D40*Y620+(1-Assumptions!D40)*Z620</f>
        <v>5641.2679422319543</v>
      </c>
      <c r="AB620" s="97">
        <f t="shared" ca="1" si="179"/>
        <v>3520.9697919419118</v>
      </c>
      <c r="AC620" s="97">
        <f t="shared" ca="1" si="180"/>
        <v>4383.0370693773066</v>
      </c>
      <c r="AD620" s="97">
        <f ca="1">AC620+Assumptions!D47-Assumptions!D48-Assumptions!D49</f>
        <v>5523.5370693773066</v>
      </c>
      <c r="AE620" s="73">
        <f ca="1">AD620/Assumptions!D46</f>
        <v>118.78574342746896</v>
      </c>
      <c r="AF620" s="77">
        <f ca="1">AE620/Assumptions!D45-1</f>
        <v>0.17842999432012863</v>
      </c>
    </row>
    <row r="621" spans="2:32" x14ac:dyDescent="0.2">
      <c r="B621" s="130">
        <v>610</v>
      </c>
      <c r="C621" s="77">
        <f ca="1">MAX(Assumptions!F70,MIN(Assumptions!G70,NORMINV(RAND(),Assumptions!D70,Assumptions!E70)))</f>
        <v>0.17079856459986428</v>
      </c>
      <c r="D621" s="77">
        <f ca="1">MAX(Assumptions!F71,MIN(Assumptions!G71,NORMINV(RAND(),Assumptions!D71,Assumptions!E71)))</f>
        <v>0.34249400401120184</v>
      </c>
      <c r="E621" s="77">
        <f ca="1">MAX(Assumptions!F72,MIN(Assumptions!G72,NORMINV(RAND(),Assumptions!D72,Assumptions!E72)))</f>
        <v>9.2891373187163104E-2</v>
      </c>
      <c r="F621" s="77">
        <f ca="1">MAX(Assumptions!F73,MIN(Assumptions!G73,NORMINV(RAND(),Assumptions!D73,Assumptions!E73)))</f>
        <v>3.3723941139432424E-2</v>
      </c>
      <c r="G621" s="101">
        <f ca="1">MAX(Assumptions!F74,MIN(Assumptions!G74,NORMINV(RAND(),Assumptions!D74,Assumptions!E74)))</f>
        <v>11.928731618150049</v>
      </c>
      <c r="H621" s="77">
        <f ca="1">MAX(Assumptions!F75,MIN(Assumptions!G75,NORMINV(RAND(),Assumptions!D75,Assumptions!E75)))</f>
        <v>0.52661616770977404</v>
      </c>
      <c r="I621" s="97">
        <f ca="1">'Historical Financials'!F7*(1+C621)</f>
        <v>1214.820590628819</v>
      </c>
      <c r="J621" s="97">
        <f t="shared" ca="1" si="163"/>
        <v>1422.3102037545805</v>
      </c>
      <c r="K621" s="97">
        <f t="shared" ca="1" si="164"/>
        <v>1665.2387449716032</v>
      </c>
      <c r="L621" s="97">
        <f t="shared" ca="1" si="165"/>
        <v>1949.6591323288324</v>
      </c>
      <c r="M621" s="97">
        <f t="shared" ca="1" si="166"/>
        <v>2282.6581135896135</v>
      </c>
      <c r="N621" s="54">
        <f>Assumptions!E59</f>
        <v>0.25</v>
      </c>
      <c r="O621" s="77">
        <f t="shared" ca="1" si="167"/>
        <v>0.27312350100280047</v>
      </c>
      <c r="P621" s="77">
        <f t="shared" ca="1" si="168"/>
        <v>0.29624700200560095</v>
      </c>
      <c r="Q621" s="77">
        <f t="shared" ca="1" si="169"/>
        <v>0.31937050300840136</v>
      </c>
      <c r="R621" s="77">
        <f t="shared" ca="1" si="170"/>
        <v>0.34249400401120184</v>
      </c>
      <c r="S621" s="97">
        <f t="shared" ca="1" si="171"/>
        <v>159.93604097296821</v>
      </c>
      <c r="T621" s="97">
        <f t="shared" ca="1" si="172"/>
        <v>204.57265649862381</v>
      </c>
      <c r="U621" s="97">
        <f t="shared" ca="1" si="173"/>
        <v>259.79133362024481</v>
      </c>
      <c r="V621" s="97">
        <f t="shared" ca="1" si="174"/>
        <v>327.90472817117893</v>
      </c>
      <c r="W621" s="97">
        <f t="shared" ca="1" si="175"/>
        <v>411.70679109358457</v>
      </c>
      <c r="X621" s="97">
        <f t="shared" ca="1" si="176"/>
        <v>1010.5432730161419</v>
      </c>
      <c r="Y621" s="97">
        <f t="shared" ca="1" si="177"/>
        <v>7192.997092383569</v>
      </c>
      <c r="Z621" s="97">
        <f t="shared" ca="1" si="178"/>
        <v>9325.8432183793884</v>
      </c>
      <c r="AA621" s="97">
        <f ca="1">Assumptions!D40*Y621+(1-Assumptions!D40)*Z621</f>
        <v>8152.7778490816872</v>
      </c>
      <c r="AB621" s="97">
        <f t="shared" ca="1" si="179"/>
        <v>5229.0238104935415</v>
      </c>
      <c r="AC621" s="97">
        <f t="shared" ca="1" si="180"/>
        <v>6239.5670835096835</v>
      </c>
      <c r="AD621" s="97">
        <f ca="1">AC621+Assumptions!D47-Assumptions!D48-Assumptions!D49</f>
        <v>7380.0670835096835</v>
      </c>
      <c r="AE621" s="73">
        <f ca="1">AD621/Assumptions!D46</f>
        <v>158.71112007547706</v>
      </c>
      <c r="AF621" s="77">
        <f ca="1">AE621/Assumptions!D45-1</f>
        <v>0.57451508011385966</v>
      </c>
    </row>
    <row r="622" spans="2:32" x14ac:dyDescent="0.2">
      <c r="B622" s="130">
        <v>611</v>
      </c>
      <c r="C622" s="77">
        <f ca="1">MAX(Assumptions!F70,MIN(Assumptions!G70,NORMINV(RAND(),Assumptions!D70,Assumptions!E70)))</f>
        <v>0.11191735323492243</v>
      </c>
      <c r="D622" s="77">
        <f ca="1">MAX(Assumptions!F71,MIN(Assumptions!G71,NORMINV(RAND(),Assumptions!D71,Assumptions!E71)))</f>
        <v>0.21528240682590044</v>
      </c>
      <c r="E622" s="77">
        <f ca="1">MAX(Assumptions!F72,MIN(Assumptions!G72,NORMINV(RAND(),Assumptions!D72,Assumptions!E72)))</f>
        <v>9.6819939951028985E-2</v>
      </c>
      <c r="F622" s="77">
        <f ca="1">MAX(Assumptions!F73,MIN(Assumptions!G73,NORMINV(RAND(),Assumptions!D73,Assumptions!E73)))</f>
        <v>3.2789722231093742E-2</v>
      </c>
      <c r="G622" s="101">
        <f ca="1">MAX(Assumptions!F74,MIN(Assumptions!G74,NORMINV(RAND(),Assumptions!D74,Assumptions!E74)))</f>
        <v>11.968831534939323</v>
      </c>
      <c r="H622" s="77">
        <f ca="1">MAX(Assumptions!F75,MIN(Assumptions!G75,NORMINV(RAND(),Assumptions!D75,Assumptions!E75)))</f>
        <v>0.56265589935014837</v>
      </c>
      <c r="I622" s="97">
        <f ca="1">'Historical Financials'!F7*(1+C622)</f>
        <v>1153.7254457165554</v>
      </c>
      <c r="J622" s="97">
        <f t="shared" ca="1" si="163"/>
        <v>1282.8473439609336</v>
      </c>
      <c r="K622" s="97">
        <f t="shared" ca="1" si="164"/>
        <v>1426.4202233014914</v>
      </c>
      <c r="L622" s="97">
        <f t="shared" ca="1" si="165"/>
        <v>1586.0613992941614</v>
      </c>
      <c r="M622" s="97">
        <f t="shared" ca="1" si="166"/>
        <v>1763.5691931712415</v>
      </c>
      <c r="N622" s="54">
        <f>Assumptions!E59</f>
        <v>0.25</v>
      </c>
      <c r="O622" s="77">
        <f t="shared" ca="1" si="167"/>
        <v>0.24132060170647512</v>
      </c>
      <c r="P622" s="77">
        <f t="shared" ca="1" si="168"/>
        <v>0.23264120341295022</v>
      </c>
      <c r="Q622" s="77">
        <f t="shared" ca="1" si="169"/>
        <v>0.22396180511942532</v>
      </c>
      <c r="R622" s="77">
        <f t="shared" ca="1" si="170"/>
        <v>0.21528240682590044</v>
      </c>
      <c r="S622" s="97">
        <f t="shared" ca="1" si="171"/>
        <v>162.28760706569983</v>
      </c>
      <c r="T622" s="97">
        <f t="shared" ca="1" si="172"/>
        <v>174.1856027099611</v>
      </c>
      <c r="U622" s="97">
        <f t="shared" ca="1" si="173"/>
        <v>186.71405027554431</v>
      </c>
      <c r="V622" s="97">
        <f t="shared" ca="1" si="174"/>
        <v>199.86503851068179</v>
      </c>
      <c r="W622" s="97">
        <f t="shared" ca="1" si="175"/>
        <v>213.62098862915917</v>
      </c>
      <c r="X622" s="97">
        <f t="shared" ca="1" si="176"/>
        <v>706.93414108636966</v>
      </c>
      <c r="Y622" s="97">
        <f t="shared" ca="1" si="177"/>
        <v>3445.647529640542</v>
      </c>
      <c r="Z622" s="97">
        <f t="shared" ca="1" si="178"/>
        <v>4544.1514577250837</v>
      </c>
      <c r="AA622" s="97">
        <f ca="1">Assumptions!D40*Y622+(1-Assumptions!D40)*Z622</f>
        <v>3939.9742972785857</v>
      </c>
      <c r="AB622" s="97">
        <f t="shared" ca="1" si="179"/>
        <v>2482.0853000870916</v>
      </c>
      <c r="AC622" s="97">
        <f t="shared" ca="1" si="180"/>
        <v>3189.019441173461</v>
      </c>
      <c r="AD622" s="97">
        <f ca="1">AC622+Assumptions!D47-Assumptions!D48-Assumptions!D49</f>
        <v>4329.519441173461</v>
      </c>
      <c r="AE622" s="73">
        <f ca="1">AD622/Assumptions!D46</f>
        <v>93.107944971472278</v>
      </c>
      <c r="AF622" s="77">
        <f ca="1">AE622/Assumptions!D45-1</f>
        <v>-7.6310069727457575E-2</v>
      </c>
    </row>
    <row r="623" spans="2:32" x14ac:dyDescent="0.2">
      <c r="B623" s="130">
        <v>612</v>
      </c>
      <c r="C623" s="77">
        <f ca="1">MAX(Assumptions!F70,MIN(Assumptions!G70,NORMINV(RAND(),Assumptions!D70,Assumptions!E70)))</f>
        <v>0.14753407857391065</v>
      </c>
      <c r="D623" s="77">
        <f ca="1">MAX(Assumptions!F71,MIN(Assumptions!G71,NORMINV(RAND(),Assumptions!D71,Assumptions!E71)))</f>
        <v>0.28720742500323693</v>
      </c>
      <c r="E623" s="77">
        <f ca="1">MAX(Assumptions!F72,MIN(Assumptions!G72,NORMINV(RAND(),Assumptions!D72,Assumptions!E72)))</f>
        <v>7.9133913911801329E-2</v>
      </c>
      <c r="F623" s="77">
        <f ca="1">MAX(Assumptions!F73,MIN(Assumptions!G73,NORMINV(RAND(),Assumptions!D73,Assumptions!E73)))</f>
        <v>3.9440065388576383E-2</v>
      </c>
      <c r="G623" s="101">
        <f ca="1">MAX(Assumptions!F74,MIN(Assumptions!G74,NORMINV(RAND(),Assumptions!D74,Assumptions!E74)))</f>
        <v>17.461549155179249</v>
      </c>
      <c r="H623" s="77">
        <f ca="1">MAX(Assumptions!F75,MIN(Assumptions!G75,NORMINV(RAND(),Assumptions!D75,Assumptions!E75)))</f>
        <v>0.61641782702691283</v>
      </c>
      <c r="I623" s="97">
        <f ca="1">'Historical Financials'!F7*(1+C623)</f>
        <v>1190.6813599282898</v>
      </c>
      <c r="J623" s="97">
        <f t="shared" ca="1" si="163"/>
        <v>1366.347437240441</v>
      </c>
      <c r="K623" s="97">
        <f t="shared" ca="1" si="164"/>
        <v>1567.9302474055337</v>
      </c>
      <c r="L623" s="97">
        <f t="shared" ca="1" si="165"/>
        <v>1799.2533917246731</v>
      </c>
      <c r="M623" s="97">
        <f t="shared" ca="1" si="166"/>
        <v>2064.7045829937565</v>
      </c>
      <c r="N623" s="54">
        <f>Assumptions!E59</f>
        <v>0.25</v>
      </c>
      <c r="O623" s="77">
        <f t="shared" ca="1" si="167"/>
        <v>0.25930185625080926</v>
      </c>
      <c r="P623" s="77">
        <f t="shared" ca="1" si="168"/>
        <v>0.26860371250161846</v>
      </c>
      <c r="Q623" s="77">
        <f t="shared" ca="1" si="169"/>
        <v>0.27790556875242767</v>
      </c>
      <c r="R623" s="77">
        <f t="shared" ca="1" si="170"/>
        <v>0.28720742500323693</v>
      </c>
      <c r="S623" s="97">
        <f t="shared" ca="1" si="171"/>
        <v>183.48930414211148</v>
      </c>
      <c r="T623" s="97">
        <f t="shared" ca="1" si="172"/>
        <v>218.39463350678815</v>
      </c>
      <c r="U623" s="97">
        <f t="shared" ca="1" si="173"/>
        <v>259.60553004452584</v>
      </c>
      <c r="V623" s="97">
        <f t="shared" ca="1" si="174"/>
        <v>308.22280581878925</v>
      </c>
      <c r="W623" s="97">
        <f t="shared" ca="1" si="175"/>
        <v>365.53483858584644</v>
      </c>
      <c r="X623" s="97">
        <f t="shared" ca="1" si="176"/>
        <v>1041.2104790365979</v>
      </c>
      <c r="Y623" s="97">
        <f t="shared" ca="1" si="177"/>
        <v>9572.051354485433</v>
      </c>
      <c r="Z623" s="97">
        <f t="shared" ca="1" si="178"/>
        <v>10354.672224005288</v>
      </c>
      <c r="AA623" s="97">
        <f ca="1">Assumptions!D40*Y623+(1-Assumptions!D40)*Z623</f>
        <v>9924.2307457693678</v>
      </c>
      <c r="AB623" s="97">
        <f t="shared" ca="1" si="179"/>
        <v>6781.4122557974124</v>
      </c>
      <c r="AC623" s="97">
        <f t="shared" ca="1" si="180"/>
        <v>7822.6227348340108</v>
      </c>
      <c r="AD623" s="97">
        <f ca="1">AC623+Assumptions!D47-Assumptions!D48-Assumptions!D49</f>
        <v>8963.1227348340108</v>
      </c>
      <c r="AE623" s="73">
        <f ca="1">AD623/Assumptions!D46</f>
        <v>192.75532763083893</v>
      </c>
      <c r="AF623" s="77">
        <f ca="1">AE623/Assumptions!D45-1</f>
        <v>0.912255234432926</v>
      </c>
    </row>
    <row r="624" spans="2:32" x14ac:dyDescent="0.2">
      <c r="B624" s="130">
        <v>613</v>
      </c>
      <c r="C624" s="77">
        <f ca="1">MAX(Assumptions!F70,MIN(Assumptions!G70,NORMINV(RAND(),Assumptions!D70,Assumptions!E70)))</f>
        <v>0.13246419973486576</v>
      </c>
      <c r="D624" s="77">
        <f ca="1">MAX(Assumptions!F71,MIN(Assumptions!G71,NORMINV(RAND(),Assumptions!D71,Assumptions!E71)))</f>
        <v>0.34319298914907848</v>
      </c>
      <c r="E624" s="77">
        <f ca="1">MAX(Assumptions!F72,MIN(Assumptions!G72,NORMINV(RAND(),Assumptions!D72,Assumptions!E72)))</f>
        <v>8.2561397626428668E-2</v>
      </c>
      <c r="F624" s="77">
        <f ca="1">MAX(Assumptions!F73,MIN(Assumptions!G73,NORMINV(RAND(),Assumptions!D73,Assumptions!E73)))</f>
        <v>3.9843150831663253E-2</v>
      </c>
      <c r="G624" s="101">
        <f ca="1">MAX(Assumptions!F74,MIN(Assumptions!G74,NORMINV(RAND(),Assumptions!D74,Assumptions!E74)))</f>
        <v>17.197040074598405</v>
      </c>
      <c r="H624" s="77">
        <f ca="1">MAX(Assumptions!F75,MIN(Assumptions!G75,NORMINV(RAND(),Assumptions!D75,Assumptions!E75)))</f>
        <v>0.55932637279232367</v>
      </c>
      <c r="I624" s="97">
        <f ca="1">'Historical Financials'!F7*(1+C624)</f>
        <v>1175.0448536448964</v>
      </c>
      <c r="J624" s="97">
        <f t="shared" ca="1" si="163"/>
        <v>1330.69622983554</v>
      </c>
      <c r="K624" s="97">
        <f t="shared" ca="1" si="164"/>
        <v>1506.9658410109075</v>
      </c>
      <c r="L624" s="97">
        <f t="shared" ca="1" si="165"/>
        <v>1706.5848651681963</v>
      </c>
      <c r="M624" s="97">
        <f t="shared" ca="1" si="166"/>
        <v>1932.6462636123351</v>
      </c>
      <c r="N624" s="54">
        <f>Assumptions!E59</f>
        <v>0.25</v>
      </c>
      <c r="O624" s="77">
        <f t="shared" ca="1" si="167"/>
        <v>0.27329824728726959</v>
      </c>
      <c r="P624" s="77">
        <f t="shared" ca="1" si="168"/>
        <v>0.29659649457453924</v>
      </c>
      <c r="Q624" s="77">
        <f t="shared" ca="1" si="169"/>
        <v>0.31989474186180888</v>
      </c>
      <c r="R624" s="77">
        <f t="shared" ca="1" si="170"/>
        <v>0.34319298914907848</v>
      </c>
      <c r="S624" s="97">
        <f t="shared" ca="1" si="171"/>
        <v>164.30839396437167</v>
      </c>
      <c r="T624" s="97">
        <f t="shared" ca="1" si="172"/>
        <v>203.4141077935688</v>
      </c>
      <c r="U624" s="97">
        <f t="shared" ca="1" si="173"/>
        <v>249.99695515081009</v>
      </c>
      <c r="V624" s="97">
        <f t="shared" ca="1" si="174"/>
        <v>305.35166231442247</v>
      </c>
      <c r="W624" s="97">
        <f t="shared" ca="1" si="175"/>
        <v>370.98476582440742</v>
      </c>
      <c r="X624" s="97">
        <f t="shared" ca="1" si="176"/>
        <v>994.23733842964862</v>
      </c>
      <c r="Y624" s="97">
        <f t="shared" ca="1" si="177"/>
        <v>9030.472848259993</v>
      </c>
      <c r="Z624" s="97">
        <f t="shared" ca="1" si="178"/>
        <v>11406.291917003269</v>
      </c>
      <c r="AA624" s="97">
        <f ca="1">Assumptions!D40*Y624+(1-Assumptions!D40)*Z624</f>
        <v>10099.591429194468</v>
      </c>
      <c r="AB624" s="97">
        <f t="shared" ca="1" si="179"/>
        <v>6792.6794596583677</v>
      </c>
      <c r="AC624" s="97">
        <f t="shared" ca="1" si="180"/>
        <v>7786.9167980880165</v>
      </c>
      <c r="AD624" s="97">
        <f ca="1">AC624+Assumptions!D47-Assumptions!D48-Assumptions!D49</f>
        <v>8927.4167980880156</v>
      </c>
      <c r="AE624" s="73">
        <f ca="1">AD624/Assumptions!D46</f>
        <v>191.98745802339818</v>
      </c>
      <c r="AF624" s="77">
        <f ca="1">AE624/Assumptions!D45-1</f>
        <v>0.90463748039085501</v>
      </c>
    </row>
    <row r="625" spans="2:32" x14ac:dyDescent="0.2">
      <c r="B625" s="130">
        <v>614</v>
      </c>
      <c r="C625" s="77">
        <f ca="1">MAX(Assumptions!F70,MIN(Assumptions!G70,NORMINV(RAND(),Assumptions!D70,Assumptions!E70)))</f>
        <v>0.15773516164222767</v>
      </c>
      <c r="D625" s="77">
        <f ca="1">MAX(Assumptions!F71,MIN(Assumptions!G71,NORMINV(RAND(),Assumptions!D71,Assumptions!E71)))</f>
        <v>0.33777248144973826</v>
      </c>
      <c r="E625" s="77">
        <f ca="1">MAX(Assumptions!F72,MIN(Assumptions!G72,NORMINV(RAND(),Assumptions!D72,Assumptions!E72)))</f>
        <v>7.5204063419936643E-2</v>
      </c>
      <c r="F625" s="77">
        <f ca="1">MAX(Assumptions!F73,MIN(Assumptions!G73,NORMINV(RAND(),Assumptions!D73,Assumptions!E73)))</f>
        <v>4.2591855332746148E-2</v>
      </c>
      <c r="G625" s="101">
        <f ca="1">MAX(Assumptions!F74,MIN(Assumptions!G74,NORMINV(RAND(),Assumptions!D74,Assumptions!E74)))</f>
        <v>15.418538315279591</v>
      </c>
      <c r="H625" s="77">
        <f ca="1">MAX(Assumptions!F75,MIN(Assumptions!G75,NORMINV(RAND(),Assumptions!D75,Assumptions!E75)))</f>
        <v>0.62040803508827524</v>
      </c>
      <c r="I625" s="97">
        <f ca="1">'Historical Financials'!F7*(1+C625)</f>
        <v>1201.2660037199755</v>
      </c>
      <c r="J625" s="97">
        <f t="shared" ca="1" si="163"/>
        <v>1390.747890992059</v>
      </c>
      <c r="K625" s="97">
        <f t="shared" ca="1" si="164"/>
        <v>1610.1177343812788</v>
      </c>
      <c r="L625" s="97">
        <f t="shared" ca="1" si="165"/>
        <v>1864.0899154769274</v>
      </c>
      <c r="M625" s="97">
        <f t="shared" ca="1" si="166"/>
        <v>2158.1224396103275</v>
      </c>
      <c r="N625" s="54">
        <f>Assumptions!E59</f>
        <v>0.25</v>
      </c>
      <c r="O625" s="77">
        <f t="shared" ca="1" si="167"/>
        <v>0.27194312036243456</v>
      </c>
      <c r="P625" s="77">
        <f t="shared" ca="1" si="168"/>
        <v>0.29388624072486913</v>
      </c>
      <c r="Q625" s="77">
        <f t="shared" ca="1" si="169"/>
        <v>0.31582936108730369</v>
      </c>
      <c r="R625" s="77">
        <f t="shared" ca="1" si="170"/>
        <v>0.33777248144973826</v>
      </c>
      <c r="S625" s="97">
        <f t="shared" ca="1" si="171"/>
        <v>186.3187702465637</v>
      </c>
      <c r="T625" s="97">
        <f t="shared" ca="1" si="172"/>
        <v>234.6409997241422</v>
      </c>
      <c r="U625" s="97">
        <f t="shared" ca="1" si="173"/>
        <v>293.5717765249787</v>
      </c>
      <c r="V625" s="97">
        <f t="shared" ca="1" si="174"/>
        <v>365.25550701199967</v>
      </c>
      <c r="W625" s="97">
        <f t="shared" ca="1" si="175"/>
        <v>452.24914941512185</v>
      </c>
      <c r="X625" s="97">
        <f t="shared" ca="1" si="176"/>
        <v>1200.4466853763731</v>
      </c>
      <c r="Y625" s="97">
        <f t="shared" ca="1" si="177"/>
        <v>14458.121894131102</v>
      </c>
      <c r="Z625" s="97">
        <f t="shared" ca="1" si="178"/>
        <v>11239.410910139968</v>
      </c>
      <c r="AA625" s="97">
        <f ca="1">Assumptions!D40*Y625+(1-Assumptions!D40)*Z625</f>
        <v>13009.701951335092</v>
      </c>
      <c r="AB625" s="97">
        <f t="shared" ca="1" si="179"/>
        <v>9053.4240394204808</v>
      </c>
      <c r="AC625" s="97">
        <f t="shared" ca="1" si="180"/>
        <v>10253.870724796854</v>
      </c>
      <c r="AD625" s="97">
        <f ca="1">AC625+Assumptions!D47-Assumptions!D48-Assumptions!D49</f>
        <v>11394.370724796854</v>
      </c>
      <c r="AE625" s="73">
        <f ca="1">AD625/Assumptions!D46</f>
        <v>245.04023064079257</v>
      </c>
      <c r="AF625" s="77">
        <f ca="1">AE625/Assumptions!D45-1</f>
        <v>1.430954669055482</v>
      </c>
    </row>
    <row r="626" spans="2:32" x14ac:dyDescent="0.2">
      <c r="B626" s="130">
        <v>615</v>
      </c>
      <c r="C626" s="77">
        <f ca="1">MAX(Assumptions!F70,MIN(Assumptions!G70,NORMINV(RAND(),Assumptions!D70,Assumptions!E70)))</f>
        <v>0.14551362689661299</v>
      </c>
      <c r="D626" s="77">
        <f ca="1">MAX(Assumptions!F71,MIN(Assumptions!G71,NORMINV(RAND(),Assumptions!D71,Assumptions!E71)))</f>
        <v>0.26517560230220905</v>
      </c>
      <c r="E626" s="77">
        <f ca="1">MAX(Assumptions!F72,MIN(Assumptions!G72,NORMINV(RAND(),Assumptions!D72,Assumptions!E72)))</f>
        <v>9.3035519781938858E-2</v>
      </c>
      <c r="F626" s="77">
        <f ca="1">MAX(Assumptions!F73,MIN(Assumptions!G73,NORMINV(RAND(),Assumptions!D73,Assumptions!E73)))</f>
        <v>3.7585696278032724E-2</v>
      </c>
      <c r="G626" s="101">
        <f ca="1">MAX(Assumptions!F74,MIN(Assumptions!G74,NORMINV(RAND(),Assumptions!D74,Assumptions!E74)))</f>
        <v>14.043987003840993</v>
      </c>
      <c r="H626" s="77">
        <f ca="1">MAX(Assumptions!F75,MIN(Assumptions!G75,NORMINV(RAND(),Assumptions!D75,Assumptions!E75)))</f>
        <v>0.63774018180767356</v>
      </c>
      <c r="I626" s="97">
        <f ca="1">'Historical Financials'!F7*(1+C626)</f>
        <v>1188.5849392679256</v>
      </c>
      <c r="J626" s="97">
        <f t="shared" ca="1" si="163"/>
        <v>1361.540244655492</v>
      </c>
      <c r="K626" s="97">
        <f t="shared" ca="1" si="164"/>
        <v>1559.6629038210144</v>
      </c>
      <c r="L626" s="97">
        <f t="shared" ca="1" si="165"/>
        <v>1786.6151096921137</v>
      </c>
      <c r="M626" s="97">
        <f t="shared" ca="1" si="166"/>
        <v>2046.5919541717035</v>
      </c>
      <c r="N626" s="54">
        <f>Assumptions!E59</f>
        <v>0.25</v>
      </c>
      <c r="O626" s="77">
        <f t="shared" ca="1" si="167"/>
        <v>0.25379390057555229</v>
      </c>
      <c r="P626" s="77">
        <f t="shared" ca="1" si="168"/>
        <v>0.25758780115110452</v>
      </c>
      <c r="Q626" s="77">
        <f t="shared" ca="1" si="169"/>
        <v>0.26138170172665676</v>
      </c>
      <c r="R626" s="77">
        <f t="shared" ca="1" si="170"/>
        <v>0.26517560230220905</v>
      </c>
      <c r="S626" s="97">
        <f t="shared" ca="1" si="171"/>
        <v>189.50209381564738</v>
      </c>
      <c r="T626" s="97">
        <f t="shared" ca="1" si="172"/>
        <v>220.37150851461755</v>
      </c>
      <c r="U626" s="97">
        <f t="shared" ca="1" si="173"/>
        <v>256.21220600614026</v>
      </c>
      <c r="V626" s="97">
        <f t="shared" ca="1" si="174"/>
        <v>297.81732942649074</v>
      </c>
      <c r="W626" s="97">
        <f t="shared" ca="1" si="175"/>
        <v>346.10558516703844</v>
      </c>
      <c r="X626" s="97">
        <f t="shared" ca="1" si="176"/>
        <v>984.51090354499934</v>
      </c>
      <c r="Y626" s="97">
        <f t="shared" ca="1" si="177"/>
        <v>6476.3813819165707</v>
      </c>
      <c r="Z626" s="97">
        <f t="shared" ca="1" si="178"/>
        <v>7621.7595796849691</v>
      </c>
      <c r="AA626" s="97">
        <f ca="1">Assumptions!D40*Y626+(1-Assumptions!D40)*Z626</f>
        <v>6991.8015709123501</v>
      </c>
      <c r="AB626" s="97">
        <f t="shared" ca="1" si="179"/>
        <v>4481.4413635017881</v>
      </c>
      <c r="AC626" s="97">
        <f t="shared" ca="1" si="180"/>
        <v>5465.9522670467877</v>
      </c>
      <c r="AD626" s="97">
        <f ca="1">AC626+Assumptions!D47-Assumptions!D48-Assumptions!D49</f>
        <v>6606.4522670467877</v>
      </c>
      <c r="AE626" s="73">
        <f ca="1">AD626/Assumptions!D46</f>
        <v>142.07424230208144</v>
      </c>
      <c r="AF626" s="77">
        <f ca="1">AE626/Assumptions!D45-1</f>
        <v>0.40946668950477627</v>
      </c>
    </row>
    <row r="627" spans="2:32" x14ac:dyDescent="0.2">
      <c r="B627" s="130">
        <v>616</v>
      </c>
      <c r="C627" s="77">
        <f ca="1">MAX(Assumptions!F70,MIN(Assumptions!G70,NORMINV(RAND(),Assumptions!D70,Assumptions!E70)))</f>
        <v>0.11478270078327482</v>
      </c>
      <c r="D627" s="77">
        <f ca="1">MAX(Assumptions!F71,MIN(Assumptions!G71,NORMINV(RAND(),Assumptions!D71,Assumptions!E71)))</f>
        <v>0.3101339994931146</v>
      </c>
      <c r="E627" s="77">
        <f ca="1">MAX(Assumptions!F72,MIN(Assumptions!G72,NORMINV(RAND(),Assumptions!D72,Assumptions!E72)))</f>
        <v>0.06</v>
      </c>
      <c r="F627" s="77">
        <f ca="1">MAX(Assumptions!F73,MIN(Assumptions!G73,NORMINV(RAND(),Assumptions!D73,Assumptions!E73)))</f>
        <v>3.5971833940093269E-2</v>
      </c>
      <c r="G627" s="101">
        <f ca="1">MAX(Assumptions!F74,MIN(Assumptions!G74,NORMINV(RAND(),Assumptions!D74,Assumptions!E74)))</f>
        <v>12.106412632035498</v>
      </c>
      <c r="H627" s="77">
        <f ca="1">MAX(Assumptions!F75,MIN(Assumptions!G75,NORMINV(RAND(),Assumptions!D75,Assumptions!E75)))</f>
        <v>0.63655075539756689</v>
      </c>
      <c r="I627" s="97">
        <f ca="1">'Historical Financials'!F7*(1+C627)</f>
        <v>1156.698530332726</v>
      </c>
      <c r="J627" s="97">
        <f t="shared" ca="1" si="163"/>
        <v>1289.4675116363612</v>
      </c>
      <c r="K627" s="97">
        <f t="shared" ca="1" si="164"/>
        <v>1437.4760751942717</v>
      </c>
      <c r="L627" s="97">
        <f t="shared" ca="1" si="165"/>
        <v>1602.4734614164122</v>
      </c>
      <c r="M627" s="97">
        <f t="shared" ca="1" si="166"/>
        <v>1786.409693251311</v>
      </c>
      <c r="N627" s="54">
        <f>Assumptions!E59</f>
        <v>0.25</v>
      </c>
      <c r="O627" s="77">
        <f t="shared" ca="1" si="167"/>
        <v>0.26503349987327862</v>
      </c>
      <c r="P627" s="77">
        <f t="shared" ca="1" si="168"/>
        <v>0.2800669997465573</v>
      </c>
      <c r="Q627" s="77">
        <f t="shared" ca="1" si="169"/>
        <v>0.29510049961983598</v>
      </c>
      <c r="R627" s="77">
        <f t="shared" ca="1" si="170"/>
        <v>0.3101339994931146</v>
      </c>
      <c r="S627" s="97">
        <f t="shared" ca="1" si="171"/>
        <v>184.07433081263804</v>
      </c>
      <c r="T627" s="97">
        <f t="shared" ca="1" si="172"/>
        <v>217.54254950893633</v>
      </c>
      <c r="U627" s="97">
        <f t="shared" ca="1" si="173"/>
        <v>256.2687213709919</v>
      </c>
      <c r="V627" s="97">
        <f t="shared" ca="1" si="174"/>
        <v>301.01894445820005</v>
      </c>
      <c r="W627" s="97">
        <f t="shared" ca="1" si="175"/>
        <v>352.66591254600229</v>
      </c>
      <c r="X627" s="97">
        <f t="shared" ca="1" si="176"/>
        <v>1084.4029676454225</v>
      </c>
      <c r="Y627" s="97">
        <f t="shared" ca="1" si="177"/>
        <v>15205.153455221989</v>
      </c>
      <c r="Z627" s="97">
        <f t="shared" ca="1" si="178"/>
        <v>6707.2720004371986</v>
      </c>
      <c r="AA627" s="97">
        <f ca="1">Assumptions!D40*Y627+(1-Assumptions!D40)*Z627</f>
        <v>11381.106800568832</v>
      </c>
      <c r="AB627" s="97">
        <f t="shared" ca="1" si="179"/>
        <v>8504.6250729865205</v>
      </c>
      <c r="AC627" s="97">
        <f t="shared" ca="1" si="180"/>
        <v>9589.0280406319434</v>
      </c>
      <c r="AD627" s="97">
        <f ca="1">AC627+Assumptions!D47-Assumptions!D48-Assumptions!D49</f>
        <v>10729.528040631943</v>
      </c>
      <c r="AE627" s="73">
        <f ca="1">AD627/Assumptions!D46</f>
        <v>230.74253850821384</v>
      </c>
      <c r="AF627" s="77">
        <f ca="1">AE627/Assumptions!D45-1</f>
        <v>1.2891124852005342</v>
      </c>
    </row>
    <row r="628" spans="2:32" x14ac:dyDescent="0.2">
      <c r="B628" s="130">
        <v>617</v>
      </c>
      <c r="C628" s="77">
        <f ca="1">MAX(Assumptions!F70,MIN(Assumptions!G70,NORMINV(RAND(),Assumptions!D70,Assumptions!E70)))</f>
        <v>0.16341937661008848</v>
      </c>
      <c r="D628" s="77">
        <f ca="1">MAX(Assumptions!F71,MIN(Assumptions!G71,NORMINV(RAND(),Assumptions!D71,Assumptions!E71)))</f>
        <v>0.32602671850215281</v>
      </c>
      <c r="E628" s="77">
        <f ca="1">MAX(Assumptions!F72,MIN(Assumptions!G72,NORMINV(RAND(),Assumptions!D72,Assumptions!E72)))</f>
        <v>8.8376788702902137E-2</v>
      </c>
      <c r="F628" s="77">
        <f ca="1">MAX(Assumptions!F73,MIN(Assumptions!G73,NORMINV(RAND(),Assumptions!D73,Assumptions!E73)))</f>
        <v>3.6131445243129459E-2</v>
      </c>
      <c r="G628" s="101">
        <f ca="1">MAX(Assumptions!F74,MIN(Assumptions!G74,NORMINV(RAND(),Assumptions!D74,Assumptions!E74)))</f>
        <v>15.089844560499568</v>
      </c>
      <c r="H628" s="77">
        <f ca="1">MAX(Assumptions!F75,MIN(Assumptions!G75,NORMINV(RAND(),Assumptions!D75,Assumptions!E75)))</f>
        <v>0.62768672608071663</v>
      </c>
      <c r="I628" s="97">
        <f ca="1">'Historical Financials'!F7*(1+C628)</f>
        <v>1207.1639451706276</v>
      </c>
      <c r="J628" s="97">
        <f t="shared" ca="1" si="163"/>
        <v>1404.4379245565865</v>
      </c>
      <c r="K628" s="97">
        <f t="shared" ca="1" si="164"/>
        <v>1633.9502946751902</v>
      </c>
      <c r="L628" s="97">
        <f t="shared" ca="1" si="165"/>
        <v>1900.9694332428801</v>
      </c>
      <c r="M628" s="97">
        <f t="shared" ca="1" si="166"/>
        <v>2211.6246729782647</v>
      </c>
      <c r="N628" s="54">
        <f>Assumptions!E59</f>
        <v>0.25</v>
      </c>
      <c r="O628" s="77">
        <f t="shared" ca="1" si="167"/>
        <v>0.2690066796255382</v>
      </c>
      <c r="P628" s="77">
        <f t="shared" ca="1" si="168"/>
        <v>0.28801335925107641</v>
      </c>
      <c r="Q628" s="77">
        <f t="shared" ca="1" si="169"/>
        <v>0.30702003887661461</v>
      </c>
      <c r="R628" s="77">
        <f t="shared" ca="1" si="170"/>
        <v>0.32602671850215281</v>
      </c>
      <c r="S628" s="97">
        <f t="shared" ca="1" si="171"/>
        <v>189.43019614670823</v>
      </c>
      <c r="T628" s="97">
        <f t="shared" ca="1" si="172"/>
        <v>237.14204293039251</v>
      </c>
      <c r="U628" s="97">
        <f t="shared" ca="1" si="173"/>
        <v>295.38906774741702</v>
      </c>
      <c r="V628" s="97">
        <f t="shared" ca="1" si="174"/>
        <v>366.34038759273528</v>
      </c>
      <c r="W628" s="97">
        <f t="shared" ca="1" si="175"/>
        <v>452.59271962189581</v>
      </c>
      <c r="X628" s="97">
        <f t="shared" ca="1" si="176"/>
        <v>1160.7892487610798</v>
      </c>
      <c r="Y628" s="97">
        <f t="shared" ca="1" si="177"/>
        <v>8975.834354489929</v>
      </c>
      <c r="Z628" s="97">
        <f t="shared" ca="1" si="178"/>
        <v>10880.513327009456</v>
      </c>
      <c r="AA628" s="97">
        <f ca="1">Assumptions!D40*Y628+(1-Assumptions!D40)*Z628</f>
        <v>9832.9398921237153</v>
      </c>
      <c r="AB628" s="97">
        <f t="shared" ca="1" si="179"/>
        <v>6438.5345171409144</v>
      </c>
      <c r="AC628" s="97">
        <f t="shared" ca="1" si="180"/>
        <v>7599.3237659019942</v>
      </c>
      <c r="AD628" s="97">
        <f ca="1">AC628+Assumptions!D47-Assumptions!D48-Assumptions!D49</f>
        <v>8739.8237659019942</v>
      </c>
      <c r="AE628" s="73">
        <f ca="1">AD628/Assumptions!D46</f>
        <v>187.95319926670956</v>
      </c>
      <c r="AF628" s="77">
        <f ca="1">AE628/Assumptions!D45-1</f>
        <v>0.86461507209037269</v>
      </c>
    </row>
    <row r="629" spans="2:32" x14ac:dyDescent="0.2">
      <c r="B629" s="130">
        <v>618</v>
      </c>
      <c r="C629" s="77">
        <f ca="1">MAX(Assumptions!F70,MIN(Assumptions!G70,NORMINV(RAND(),Assumptions!D70,Assumptions!E70)))</f>
        <v>0.13589946433822775</v>
      </c>
      <c r="D629" s="77">
        <f ca="1">MAX(Assumptions!F71,MIN(Assumptions!G71,NORMINV(RAND(),Assumptions!D71,Assumptions!E71)))</f>
        <v>0.27888561603658812</v>
      </c>
      <c r="E629" s="77">
        <f ca="1">MAX(Assumptions!F72,MIN(Assumptions!G72,NORMINV(RAND(),Assumptions!D72,Assumptions!E72)))</f>
        <v>7.5897121307498108E-2</v>
      </c>
      <c r="F629" s="77">
        <f ca="1">MAX(Assumptions!F73,MIN(Assumptions!G73,NORMINV(RAND(),Assumptions!D73,Assumptions!E73)))</f>
        <v>4.0728903951260838E-2</v>
      </c>
      <c r="G629" s="101">
        <f ca="1">MAX(Assumptions!F74,MIN(Assumptions!G74,NORMINV(RAND(),Assumptions!D74,Assumptions!E74)))</f>
        <v>16.304691856268299</v>
      </c>
      <c r="H629" s="77">
        <f ca="1">MAX(Assumptions!F75,MIN(Assumptions!G75,NORMINV(RAND(),Assumptions!D75,Assumptions!E75)))</f>
        <v>0.53844455923980794</v>
      </c>
      <c r="I629" s="97">
        <f ca="1">'Historical Financials'!F7*(1+C629)</f>
        <v>1178.609284197345</v>
      </c>
      <c r="J629" s="97">
        <f t="shared" ca="1" si="163"/>
        <v>1338.7816545838261</v>
      </c>
      <c r="K629" s="97">
        <f t="shared" ca="1" si="164"/>
        <v>1520.7213643076143</v>
      </c>
      <c r="L629" s="97">
        <f t="shared" ca="1" si="165"/>
        <v>1727.3865831247178</v>
      </c>
      <c r="M629" s="97">
        <f t="shared" ca="1" si="166"/>
        <v>1962.1374944764084</v>
      </c>
      <c r="N629" s="54">
        <f>Assumptions!E59</f>
        <v>0.25</v>
      </c>
      <c r="O629" s="77">
        <f t="shared" ca="1" si="167"/>
        <v>0.25722140400914706</v>
      </c>
      <c r="P629" s="77">
        <f t="shared" ca="1" si="168"/>
        <v>0.26444280801829406</v>
      </c>
      <c r="Q629" s="77">
        <f t="shared" ca="1" si="169"/>
        <v>0.27166421202744107</v>
      </c>
      <c r="R629" s="77">
        <f t="shared" ca="1" si="170"/>
        <v>0.27888561603658812</v>
      </c>
      <c r="S629" s="97">
        <f t="shared" ca="1" si="171"/>
        <v>158.65393913639625</v>
      </c>
      <c r="T629" s="97">
        <f t="shared" ca="1" si="172"/>
        <v>185.42054359277958</v>
      </c>
      <c r="U629" s="97">
        <f t="shared" ca="1" si="173"/>
        <v>216.53215610588933</v>
      </c>
      <c r="V629" s="97">
        <f t="shared" ca="1" si="174"/>
        <v>252.67540177560346</v>
      </c>
      <c r="W629" s="97">
        <f t="shared" ca="1" si="175"/>
        <v>294.64328317270179</v>
      </c>
      <c r="X629" s="97">
        <f t="shared" ca="1" si="176"/>
        <v>874.46445982538489</v>
      </c>
      <c r="Y629" s="97">
        <f t="shared" ca="1" si="177"/>
        <v>8719.3438907287127</v>
      </c>
      <c r="Z629" s="97">
        <f t="shared" ca="1" si="178"/>
        <v>8922.1217991925314</v>
      </c>
      <c r="AA629" s="97">
        <f ca="1">Assumptions!D40*Y629+(1-Assumptions!D40)*Z629</f>
        <v>8810.5939495374314</v>
      </c>
      <c r="AB629" s="97">
        <f t="shared" ca="1" si="179"/>
        <v>6111.5512640365669</v>
      </c>
      <c r="AC629" s="97">
        <f t="shared" ca="1" si="180"/>
        <v>6986.0157238619522</v>
      </c>
      <c r="AD629" s="97">
        <f ca="1">AC629+Assumptions!D47-Assumptions!D48-Assumptions!D49</f>
        <v>8126.5157238619522</v>
      </c>
      <c r="AE629" s="73">
        <f ca="1">AD629/Assumptions!D46</f>
        <v>174.76377900778391</v>
      </c>
      <c r="AF629" s="77">
        <f ca="1">AE629/Assumptions!D45-1</f>
        <v>0.73376764888674528</v>
      </c>
    </row>
    <row r="630" spans="2:32" x14ac:dyDescent="0.2">
      <c r="B630" s="130">
        <v>619</v>
      </c>
      <c r="C630" s="77">
        <f ca="1">MAX(Assumptions!F70,MIN(Assumptions!G70,NORMINV(RAND(),Assumptions!D70,Assumptions!E70)))</f>
        <v>0.1941133692727757</v>
      </c>
      <c r="D630" s="77">
        <f ca="1">MAX(Assumptions!F71,MIN(Assumptions!G71,NORMINV(RAND(),Assumptions!D71,Assumptions!E71)))</f>
        <v>0.39007393176154859</v>
      </c>
      <c r="E630" s="77">
        <f ca="1">MAX(Assumptions!F72,MIN(Assumptions!G72,NORMINV(RAND(),Assumptions!D72,Assumptions!E72)))</f>
        <v>0.06</v>
      </c>
      <c r="F630" s="77">
        <f ca="1">MAX(Assumptions!F73,MIN(Assumptions!G73,NORMINV(RAND(),Assumptions!D73,Assumptions!E73)))</f>
        <v>2.1061246403909401E-2</v>
      </c>
      <c r="G630" s="101">
        <f ca="1">MAX(Assumptions!F74,MIN(Assumptions!G74,NORMINV(RAND(),Assumptions!D74,Assumptions!E74)))</f>
        <v>14.405793780986892</v>
      </c>
      <c r="H630" s="77">
        <f ca="1">MAX(Assumptions!F75,MIN(Assumptions!G75,NORMINV(RAND(),Assumptions!D75,Assumptions!E75)))</f>
        <v>0.60830365545092357</v>
      </c>
      <c r="I630" s="97">
        <f ca="1">'Historical Financials'!F7*(1+C630)</f>
        <v>1239.0120319574319</v>
      </c>
      <c r="J630" s="97">
        <f t="shared" ca="1" si="163"/>
        <v>1479.520832050197</v>
      </c>
      <c r="K630" s="97">
        <f t="shared" ca="1" si="164"/>
        <v>1766.7156056687211</v>
      </c>
      <c r="L630" s="97">
        <f t="shared" ca="1" si="165"/>
        <v>2109.6587244318689</v>
      </c>
      <c r="M630" s="97">
        <f t="shared" ca="1" si="166"/>
        <v>2519.1716874470453</v>
      </c>
      <c r="N630" s="54">
        <f>Assumptions!E59</f>
        <v>0.25</v>
      </c>
      <c r="O630" s="77">
        <f t="shared" ca="1" si="167"/>
        <v>0.28501848294038712</v>
      </c>
      <c r="P630" s="77">
        <f t="shared" ca="1" si="168"/>
        <v>0.32003696588077429</v>
      </c>
      <c r="Q630" s="77">
        <f t="shared" ca="1" si="169"/>
        <v>0.35505544882116147</v>
      </c>
      <c r="R630" s="77">
        <f t="shared" ca="1" si="170"/>
        <v>0.39007393176154859</v>
      </c>
      <c r="S630" s="97">
        <f t="shared" ca="1" si="171"/>
        <v>188.42388704684558</v>
      </c>
      <c r="T630" s="97">
        <f t="shared" ca="1" si="172"/>
        <v>256.5160447868962</v>
      </c>
      <c r="U630" s="97">
        <f t="shared" ca="1" si="173"/>
        <v>343.94358675839487</v>
      </c>
      <c r="V630" s="97">
        <f t="shared" ca="1" si="174"/>
        <v>455.64731360751534</v>
      </c>
      <c r="W630" s="97">
        <f t="shared" ca="1" si="175"/>
        <v>597.75761962073648</v>
      </c>
      <c r="X630" s="97">
        <f t="shared" ca="1" si="176"/>
        <v>1502.4330348254655</v>
      </c>
      <c r="Y630" s="97">
        <f t="shared" ca="1" si="177"/>
        <v>15674.542294508916</v>
      </c>
      <c r="Z630" s="97">
        <f t="shared" ca="1" si="178"/>
        <v>14156.043486022849</v>
      </c>
      <c r="AA630" s="97">
        <f ca="1">Assumptions!D40*Y630+(1-Assumptions!D40)*Z630</f>
        <v>14991.217830690186</v>
      </c>
      <c r="AB630" s="97">
        <f t="shared" ca="1" si="179"/>
        <v>11202.310045198601</v>
      </c>
      <c r="AC630" s="97">
        <f t="shared" ca="1" si="180"/>
        <v>12704.743080024067</v>
      </c>
      <c r="AD630" s="97">
        <f ca="1">AC630+Assumptions!D47-Assumptions!D48-Assumptions!D49</f>
        <v>13845.243080024067</v>
      </c>
      <c r="AE630" s="73">
        <f ca="1">AD630/Assumptions!D46</f>
        <v>297.74716301127029</v>
      </c>
      <c r="AF630" s="77">
        <f ca="1">AE630/Assumptions!D45-1</f>
        <v>1.9538409028895862</v>
      </c>
    </row>
    <row r="631" spans="2:32" x14ac:dyDescent="0.2">
      <c r="B631" s="130">
        <v>620</v>
      </c>
      <c r="C631" s="77">
        <f ca="1">MAX(Assumptions!F70,MIN(Assumptions!G70,NORMINV(RAND(),Assumptions!D70,Assumptions!E70)))</f>
        <v>0.12299518600335996</v>
      </c>
      <c r="D631" s="77">
        <f ca="1">MAX(Assumptions!F71,MIN(Assumptions!G71,NORMINV(RAND(),Assumptions!D71,Assumptions!E71)))</f>
        <v>0.25088379235684272</v>
      </c>
      <c r="E631" s="77">
        <f ca="1">MAX(Assumptions!F72,MIN(Assumptions!G72,NORMINV(RAND(),Assumptions!D72,Assumptions!E72)))</f>
        <v>8.8183175038777178E-2</v>
      </c>
      <c r="F631" s="77">
        <f ca="1">MAX(Assumptions!F73,MIN(Assumptions!G73,NORMINV(RAND(),Assumptions!D73,Assumptions!E73)))</f>
        <v>3.2970542699686092E-2</v>
      </c>
      <c r="G631" s="101">
        <f ca="1">MAX(Assumptions!F74,MIN(Assumptions!G74,NORMINV(RAND(),Assumptions!D74,Assumptions!E74)))</f>
        <v>14.714018070702132</v>
      </c>
      <c r="H631" s="77">
        <f ca="1">MAX(Assumptions!F75,MIN(Assumptions!G75,NORMINV(RAND(),Assumptions!D75,Assumptions!E75)))</f>
        <v>0.55669937913424006</v>
      </c>
      <c r="I631" s="97">
        <f ca="1">'Historical Financials'!F7*(1+C631)</f>
        <v>1165.2198049970862</v>
      </c>
      <c r="J631" s="97">
        <f t="shared" ca="1" si="163"/>
        <v>1308.5362316475016</v>
      </c>
      <c r="K631" s="97">
        <f t="shared" ca="1" si="164"/>
        <v>1469.4798888511218</v>
      </c>
      <c r="L631" s="97">
        <f t="shared" ca="1" si="165"/>
        <v>1650.2188411085624</v>
      </c>
      <c r="M631" s="97">
        <f t="shared" ca="1" si="166"/>
        <v>1853.1878144169593</v>
      </c>
      <c r="N631" s="54">
        <f>Assumptions!E59</f>
        <v>0.25</v>
      </c>
      <c r="O631" s="77">
        <f t="shared" ca="1" si="167"/>
        <v>0.25022094808921069</v>
      </c>
      <c r="P631" s="77">
        <f t="shared" ca="1" si="168"/>
        <v>0.25044189617842139</v>
      </c>
      <c r="Q631" s="77">
        <f t="shared" ca="1" si="169"/>
        <v>0.25066284426763202</v>
      </c>
      <c r="R631" s="77">
        <f t="shared" ca="1" si="170"/>
        <v>0.25088379235684272</v>
      </c>
      <c r="S631" s="97">
        <f t="shared" ca="1" si="171"/>
        <v>162.16928549919953</v>
      </c>
      <c r="T631" s="97">
        <f t="shared" ca="1" si="172"/>
        <v>182.27627906721304</v>
      </c>
      <c r="U631" s="97">
        <f t="shared" ca="1" si="173"/>
        <v>204.87613238675266</v>
      </c>
      <c r="V631" s="97">
        <f t="shared" ca="1" si="174"/>
        <v>230.27789006087019</v>
      </c>
      <c r="W631" s="97">
        <f t="shared" ca="1" si="175"/>
        <v>258.82890716640259</v>
      </c>
      <c r="X631" s="97">
        <f t="shared" ca="1" si="176"/>
        <v>795.81116966027514</v>
      </c>
      <c r="Y631" s="97">
        <f t="shared" ca="1" si="177"/>
        <v>4842.4178557549076</v>
      </c>
      <c r="Z631" s="97">
        <f t="shared" ca="1" si="178"/>
        <v>6841.0588551207784</v>
      </c>
      <c r="AA631" s="97">
        <f ca="1">Assumptions!D40*Y631+(1-Assumptions!D40)*Z631</f>
        <v>5741.8063054695494</v>
      </c>
      <c r="AB631" s="97">
        <f t="shared" ca="1" si="179"/>
        <v>3763.0371342681478</v>
      </c>
      <c r="AC631" s="97">
        <f t="shared" ca="1" si="180"/>
        <v>4558.8483039284229</v>
      </c>
      <c r="AD631" s="97">
        <f ca="1">AC631+Assumptions!D47-Assumptions!D48-Assumptions!D49</f>
        <v>5699.3483039284229</v>
      </c>
      <c r="AE631" s="73">
        <f ca="1">AD631/Assumptions!D46</f>
        <v>122.5666301920091</v>
      </c>
      <c r="AF631" s="77">
        <f ca="1">AE631/Assumptions!D45-1</f>
        <v>0.21593879158739182</v>
      </c>
    </row>
    <row r="632" spans="2:32" x14ac:dyDescent="0.2">
      <c r="B632" s="130">
        <v>621</v>
      </c>
      <c r="C632" s="77">
        <f ca="1">MAX(Assumptions!F70,MIN(Assumptions!G70,NORMINV(RAND(),Assumptions!D70,Assumptions!E70)))</f>
        <v>8.957710448622043E-2</v>
      </c>
      <c r="D632" s="77">
        <f ca="1">MAX(Assumptions!F71,MIN(Assumptions!G71,NORMINV(RAND(),Assumptions!D71,Assumptions!E71)))</f>
        <v>0.25907735468499188</v>
      </c>
      <c r="E632" s="77">
        <f ca="1">MAX(Assumptions!F72,MIN(Assumptions!G72,NORMINV(RAND(),Assumptions!D72,Assumptions!E72)))</f>
        <v>7.7301547923541117E-2</v>
      </c>
      <c r="F632" s="77">
        <f ca="1">MAX(Assumptions!F73,MIN(Assumptions!G73,NORMINV(RAND(),Assumptions!D73,Assumptions!E73)))</f>
        <v>3.2207836114779939E-2</v>
      </c>
      <c r="G632" s="101">
        <f ca="1">MAX(Assumptions!F74,MIN(Assumptions!G74,NORMINV(RAND(),Assumptions!D74,Assumptions!E74)))</f>
        <v>11.264342454623456</v>
      </c>
      <c r="H632" s="77">
        <f ca="1">MAX(Assumptions!F75,MIN(Assumptions!G75,NORMINV(RAND(),Assumptions!D75,Assumptions!E75)))</f>
        <v>0.67033835422697319</v>
      </c>
      <c r="I632" s="97">
        <f ca="1">'Historical Financials'!F7*(1+C632)</f>
        <v>1130.5452036149022</v>
      </c>
      <c r="J632" s="97">
        <f t="shared" ca="1" si="163"/>
        <v>1231.8161694455096</v>
      </c>
      <c r="K632" s="97">
        <f t="shared" ca="1" si="164"/>
        <v>1342.1586951637457</v>
      </c>
      <c r="L632" s="97">
        <f t="shared" ca="1" si="165"/>
        <v>1462.3853848375177</v>
      </c>
      <c r="M632" s="97">
        <f t="shared" ca="1" si="166"/>
        <v>1593.3816332542297</v>
      </c>
      <c r="N632" s="54">
        <f>Assumptions!E59</f>
        <v>0.25</v>
      </c>
      <c r="O632" s="77">
        <f t="shared" ca="1" si="167"/>
        <v>0.25226933867124796</v>
      </c>
      <c r="P632" s="77">
        <f t="shared" ca="1" si="168"/>
        <v>0.25453867734249591</v>
      </c>
      <c r="Q632" s="77">
        <f t="shared" ca="1" si="169"/>
        <v>0.25680801601374392</v>
      </c>
      <c r="R632" s="77">
        <f t="shared" ca="1" si="170"/>
        <v>0.25907735468499188</v>
      </c>
      <c r="S632" s="97">
        <f t="shared" ca="1" si="171"/>
        <v>189.46195279260297</v>
      </c>
      <c r="T632" s="97">
        <f t="shared" ca="1" si="172"/>
        <v>208.30727517856377</v>
      </c>
      <c r="U632" s="97">
        <f t="shared" ca="1" si="173"/>
        <v>229.00856275807587</v>
      </c>
      <c r="V632" s="97">
        <f t="shared" ca="1" si="174"/>
        <v>251.74710355404773</v>
      </c>
      <c r="W632" s="97">
        <f t="shared" ca="1" si="175"/>
        <v>276.72177173002206</v>
      </c>
      <c r="X632" s="97">
        <f t="shared" ca="1" si="176"/>
        <v>916.12208351511845</v>
      </c>
      <c r="Y632" s="97">
        <f t="shared" ca="1" si="177"/>
        <v>6334.239736454756</v>
      </c>
      <c r="Z632" s="97">
        <f t="shared" ca="1" si="178"/>
        <v>4650.0230544195865</v>
      </c>
      <c r="AA632" s="97">
        <f ca="1">Assumptions!D40*Y632+(1-Assumptions!D40)*Z632</f>
        <v>5576.34222953893</v>
      </c>
      <c r="AB632" s="97">
        <f t="shared" ca="1" si="179"/>
        <v>3842.9346564477919</v>
      </c>
      <c r="AC632" s="97">
        <f t="shared" ca="1" si="180"/>
        <v>4759.0567399629108</v>
      </c>
      <c r="AD632" s="97">
        <f ca="1">AC632+Assumptions!D47-Assumptions!D48-Assumptions!D49</f>
        <v>5899.5567399629108</v>
      </c>
      <c r="AE632" s="73">
        <f ca="1">AD632/Assumptions!D46</f>
        <v>126.87218795619162</v>
      </c>
      <c r="AF632" s="77">
        <f ca="1">AE632/Assumptions!D45-1</f>
        <v>0.25865265829555195</v>
      </c>
    </row>
    <row r="633" spans="2:32" x14ac:dyDescent="0.2">
      <c r="B633" s="130">
        <v>622</v>
      </c>
      <c r="C633" s="77">
        <f ca="1">MAX(Assumptions!F70,MIN(Assumptions!G70,NORMINV(RAND(),Assumptions!D70,Assumptions!E70)))</f>
        <v>0.15308018498033416</v>
      </c>
      <c r="D633" s="77">
        <f ca="1">MAX(Assumptions!F71,MIN(Assumptions!G71,NORMINV(RAND(),Assumptions!D71,Assumptions!E71)))</f>
        <v>0.27984383566110499</v>
      </c>
      <c r="E633" s="77">
        <f ca="1">MAX(Assumptions!F72,MIN(Assumptions!G72,NORMINV(RAND(),Assumptions!D72,Assumptions!E72)))</f>
        <v>9.6943427159935605E-2</v>
      </c>
      <c r="F633" s="77">
        <f ca="1">MAX(Assumptions!F73,MIN(Assumptions!G73,NORMINV(RAND(),Assumptions!D73,Assumptions!E73)))</f>
        <v>4.8094561128097728E-2</v>
      </c>
      <c r="G633" s="101">
        <f ca="1">MAX(Assumptions!F74,MIN(Assumptions!G74,NORMINV(RAND(),Assumptions!D74,Assumptions!E74)))</f>
        <v>13.700989249266282</v>
      </c>
      <c r="H633" s="77">
        <f ca="1">MAX(Assumptions!F75,MIN(Assumptions!G75,NORMINV(RAND(),Assumptions!D75,Assumptions!E75)))</f>
        <v>0.64840109953110048</v>
      </c>
      <c r="I633" s="97">
        <f ca="1">'Historical Financials'!F7*(1+C633)</f>
        <v>1196.4359999355947</v>
      </c>
      <c r="J633" s="97">
        <f t="shared" ca="1" si="163"/>
        <v>1379.5866441228668</v>
      </c>
      <c r="K633" s="97">
        <f t="shared" ca="1" si="164"/>
        <v>1590.7740228015939</v>
      </c>
      <c r="L633" s="97">
        <f t="shared" ca="1" si="165"/>
        <v>1834.2900044739724</v>
      </c>
      <c r="M633" s="97">
        <f t="shared" ca="1" si="166"/>
        <v>2115.0834576664265</v>
      </c>
      <c r="N633" s="54">
        <f>Assumptions!E59</f>
        <v>0.25</v>
      </c>
      <c r="O633" s="77">
        <f t="shared" ca="1" si="167"/>
        <v>0.25746095891527626</v>
      </c>
      <c r="P633" s="77">
        <f t="shared" ca="1" si="168"/>
        <v>0.26492191783055252</v>
      </c>
      <c r="Q633" s="77">
        <f t="shared" ca="1" si="169"/>
        <v>0.27238287674582873</v>
      </c>
      <c r="R633" s="77">
        <f t="shared" ca="1" si="170"/>
        <v>0.27984383566110499</v>
      </c>
      <c r="S633" s="97">
        <f t="shared" ca="1" si="171"/>
        <v>193.94260446920782</v>
      </c>
      <c r="T633" s="97">
        <f t="shared" ca="1" si="172"/>
        <v>230.30539221831575</v>
      </c>
      <c r="U633" s="97">
        <f t="shared" ca="1" si="173"/>
        <v>273.25626214961159</v>
      </c>
      <c r="V633" s="97">
        <f t="shared" ca="1" si="174"/>
        <v>323.9601149897843</v>
      </c>
      <c r="W633" s="97">
        <f t="shared" ca="1" si="175"/>
        <v>383.78411579564852</v>
      </c>
      <c r="X633" s="97">
        <f t="shared" ca="1" si="176"/>
        <v>1040.6064171307594</v>
      </c>
      <c r="Y633" s="97">
        <f t="shared" ca="1" si="177"/>
        <v>8234.4192831540604</v>
      </c>
      <c r="Z633" s="97">
        <f t="shared" ca="1" si="178"/>
        <v>8109.5205550359133</v>
      </c>
      <c r="AA633" s="97">
        <f ca="1">Assumptions!D40*Y633+(1-Assumptions!D40)*Z633</f>
        <v>8178.2148555008944</v>
      </c>
      <c r="AB633" s="97">
        <f t="shared" ca="1" si="179"/>
        <v>5149.1715963800261</v>
      </c>
      <c r="AC633" s="97">
        <f t="shared" ca="1" si="180"/>
        <v>6189.778013510786</v>
      </c>
      <c r="AD633" s="97">
        <f ca="1">AC633+Assumptions!D47-Assumptions!D48-Assumptions!D49</f>
        <v>7330.278013510786</v>
      </c>
      <c r="AE633" s="73">
        <f ca="1">AD633/Assumptions!D46</f>
        <v>157.64038738732873</v>
      </c>
      <c r="AF633" s="77">
        <f ca="1">AE633/Assumptions!D45-1</f>
        <v>0.56389273201715007</v>
      </c>
    </row>
    <row r="634" spans="2:32" x14ac:dyDescent="0.2">
      <c r="B634" s="130">
        <v>623</v>
      </c>
      <c r="C634" s="77">
        <f ca="1">MAX(Assumptions!F70,MIN(Assumptions!G70,NORMINV(RAND(),Assumptions!D70,Assumptions!E70)))</f>
        <v>0.17420329851741184</v>
      </c>
      <c r="D634" s="77">
        <f ca="1">MAX(Assumptions!F71,MIN(Assumptions!G71,NORMINV(RAND(),Assumptions!D71,Assumptions!E71)))</f>
        <v>0.22466523621165485</v>
      </c>
      <c r="E634" s="77">
        <f ca="1">MAX(Assumptions!F72,MIN(Assumptions!G72,NORMINV(RAND(),Assumptions!D72,Assumptions!E72)))</f>
        <v>9.6613961368962303E-2</v>
      </c>
      <c r="F634" s="77">
        <f ca="1">MAX(Assumptions!F73,MIN(Assumptions!G73,NORMINV(RAND(),Assumptions!D73,Assumptions!E73)))</f>
        <v>3.4542883314972718E-2</v>
      </c>
      <c r="G634" s="101">
        <f ca="1">MAX(Assumptions!F74,MIN(Assumptions!G74,NORMINV(RAND(),Assumptions!D74,Assumptions!E74)))</f>
        <v>16.414061824044119</v>
      </c>
      <c r="H634" s="77">
        <f ca="1">MAX(Assumptions!F75,MIN(Assumptions!G75,NORMINV(RAND(),Assumptions!D75,Assumptions!E75)))</f>
        <v>0.63418009299529521</v>
      </c>
      <c r="I634" s="97">
        <f ca="1">'Historical Financials'!F7*(1+C634)</f>
        <v>1218.3533425416663</v>
      </c>
      <c r="J634" s="97">
        <f t="shared" ca="1" si="163"/>
        <v>1430.5945135721386</v>
      </c>
      <c r="K634" s="97">
        <f t="shared" ca="1" si="164"/>
        <v>1679.8087966773173</v>
      </c>
      <c r="L634" s="97">
        <f t="shared" ca="1" si="165"/>
        <v>1972.4370299370703</v>
      </c>
      <c r="M634" s="97">
        <f t="shared" ca="1" si="166"/>
        <v>2316.0420666699947</v>
      </c>
      <c r="N634" s="54">
        <f>Assumptions!E59</f>
        <v>0.25</v>
      </c>
      <c r="O634" s="77">
        <f t="shared" ca="1" si="167"/>
        <v>0.2436663090529137</v>
      </c>
      <c r="P634" s="77">
        <f t="shared" ca="1" si="168"/>
        <v>0.23733261810582743</v>
      </c>
      <c r="Q634" s="77">
        <f t="shared" ca="1" si="169"/>
        <v>0.23099892715874115</v>
      </c>
      <c r="R634" s="77">
        <f t="shared" ca="1" si="170"/>
        <v>0.22466523621165485</v>
      </c>
      <c r="S634" s="97">
        <f t="shared" ca="1" si="171"/>
        <v>193.16385901855068</v>
      </c>
      <c r="T634" s="97">
        <f t="shared" ca="1" si="172"/>
        <v>221.06737041007278</v>
      </c>
      <c r="U634" s="97">
        <f t="shared" ca="1" si="173"/>
        <v>252.83074633737189</v>
      </c>
      <c r="V634" s="97">
        <f t="shared" ca="1" si="174"/>
        <v>288.95200708983481</v>
      </c>
      <c r="W634" s="97">
        <f t="shared" ca="1" si="175"/>
        <v>329.98555201566467</v>
      </c>
      <c r="X634" s="97">
        <f t="shared" ca="1" si="176"/>
        <v>959.58146047673495</v>
      </c>
      <c r="Y634" s="97">
        <f t="shared" ca="1" si="177"/>
        <v>5499.8916586825153</v>
      </c>
      <c r="Z634" s="97">
        <f t="shared" ca="1" si="178"/>
        <v>8540.7967100390033</v>
      </c>
      <c r="AA634" s="97">
        <f ca="1">Assumptions!D40*Y634+(1-Assumptions!D40)*Z634</f>
        <v>6868.298931792935</v>
      </c>
      <c r="AB634" s="97">
        <f t="shared" ca="1" si="179"/>
        <v>4330.921731303165</v>
      </c>
      <c r="AC634" s="97">
        <f t="shared" ca="1" si="180"/>
        <v>5290.5031917798997</v>
      </c>
      <c r="AD634" s="97">
        <f ca="1">AC634+Assumptions!D47-Assumptions!D48-Assumptions!D49</f>
        <v>6431.0031917798997</v>
      </c>
      <c r="AE634" s="73">
        <f ca="1">AD634/Assumptions!D46</f>
        <v>138.30114390924516</v>
      </c>
      <c r="AF634" s="77">
        <f ca="1">AE634/Assumptions!D45-1</f>
        <v>0.37203515782981311</v>
      </c>
    </row>
    <row r="635" spans="2:32" x14ac:dyDescent="0.2">
      <c r="B635" s="130">
        <v>624</v>
      </c>
      <c r="C635" s="77">
        <f ca="1">MAX(Assumptions!F70,MIN(Assumptions!G70,NORMINV(RAND(),Assumptions!D70,Assumptions!E70)))</f>
        <v>7.3599993104460748E-2</v>
      </c>
      <c r="D635" s="77">
        <f ca="1">MAX(Assumptions!F71,MIN(Assumptions!G71,NORMINV(RAND(),Assumptions!D71,Assumptions!E71)))</f>
        <v>0.30104640996196391</v>
      </c>
      <c r="E635" s="77">
        <f ca="1">MAX(Assumptions!F72,MIN(Assumptions!G72,NORMINV(RAND(),Assumptions!D72,Assumptions!E72)))</f>
        <v>0.1006894614785601</v>
      </c>
      <c r="F635" s="77">
        <f ca="1">MAX(Assumptions!F73,MIN(Assumptions!G73,NORMINV(RAND(),Assumptions!D73,Assumptions!E73)))</f>
        <v>3.0689621723066416E-2</v>
      </c>
      <c r="G635" s="101">
        <f ca="1">MAX(Assumptions!F74,MIN(Assumptions!G74,NORMINV(RAND(),Assumptions!D74,Assumptions!E74)))</f>
        <v>17.391000133557885</v>
      </c>
      <c r="H635" s="77">
        <f ca="1">MAX(Assumptions!F75,MIN(Assumptions!G75,NORMINV(RAND(),Assumptions!D75,Assumptions!E75)))</f>
        <v>0.6145087849127423</v>
      </c>
      <c r="I635" s="97">
        <f ca="1">'Historical Financials'!F7*(1+C635)</f>
        <v>1113.9673528451883</v>
      </c>
      <c r="J635" s="97">
        <f t="shared" ca="1" si="163"/>
        <v>1195.9553423331884</v>
      </c>
      <c r="K635" s="97">
        <f t="shared" ca="1" si="164"/>
        <v>1283.9776472821538</v>
      </c>
      <c r="L635" s="97">
        <f t="shared" ca="1" si="165"/>
        <v>1378.478393268402</v>
      </c>
      <c r="M635" s="97">
        <f t="shared" ca="1" si="166"/>
        <v>1479.9343935076045</v>
      </c>
      <c r="N635" s="54">
        <f>Assumptions!E59</f>
        <v>0.25</v>
      </c>
      <c r="O635" s="77">
        <f t="shared" ca="1" si="167"/>
        <v>0.26276160249049096</v>
      </c>
      <c r="P635" s="77">
        <f t="shared" ca="1" si="168"/>
        <v>0.27552320498098193</v>
      </c>
      <c r="Q635" s="77">
        <f t="shared" ca="1" si="169"/>
        <v>0.28828480747147295</v>
      </c>
      <c r="R635" s="77">
        <f t="shared" ca="1" si="170"/>
        <v>0.30104640996196391</v>
      </c>
      <c r="S635" s="97">
        <f t="shared" ca="1" si="171"/>
        <v>171.13568110734019</v>
      </c>
      <c r="T635" s="97">
        <f t="shared" ca="1" si="172"/>
        <v>193.11008758673199</v>
      </c>
      <c r="U635" s="97">
        <f t="shared" ca="1" si="173"/>
        <v>217.392091431415</v>
      </c>
      <c r="V635" s="97">
        <f t="shared" ca="1" si="174"/>
        <v>244.20233648311782</v>
      </c>
      <c r="W635" s="97">
        <f t="shared" ca="1" si="175"/>
        <v>273.78144519374678</v>
      </c>
      <c r="X635" s="97">
        <f t="shared" ca="1" si="176"/>
        <v>813.73978589987246</v>
      </c>
      <c r="Y635" s="97">
        <f t="shared" ca="1" si="177"/>
        <v>4031.2048594281405</v>
      </c>
      <c r="Z635" s="97">
        <f t="shared" ca="1" si="178"/>
        <v>7748.1937879963925</v>
      </c>
      <c r="AA635" s="97">
        <f ca="1">Assumptions!D40*Y635+(1-Assumptions!D40)*Z635</f>
        <v>5703.8498772838539</v>
      </c>
      <c r="AB635" s="97">
        <f t="shared" ca="1" si="179"/>
        <v>3530.5636443375629</v>
      </c>
      <c r="AC635" s="97">
        <f t="shared" ca="1" si="180"/>
        <v>4344.3034302374354</v>
      </c>
      <c r="AD635" s="97">
        <f ca="1">AC635+Assumptions!D47-Assumptions!D48-Assumptions!D49</f>
        <v>5484.8034302374354</v>
      </c>
      <c r="AE635" s="73">
        <f ca="1">AD635/Assumptions!D46</f>
        <v>117.95276194059001</v>
      </c>
      <c r="AF635" s="77">
        <f ca="1">AE635/Assumptions!D45-1</f>
        <v>0.17016628909315479</v>
      </c>
    </row>
    <row r="636" spans="2:32" x14ac:dyDescent="0.2">
      <c r="B636" s="130">
        <v>625</v>
      </c>
      <c r="C636" s="77">
        <f ca="1">MAX(Assumptions!F70,MIN(Assumptions!G70,NORMINV(RAND(),Assumptions!D70,Assumptions!E70)))</f>
        <v>0.14752534372883969</v>
      </c>
      <c r="D636" s="77">
        <f ca="1">MAX(Assumptions!F71,MIN(Assumptions!G71,NORMINV(RAND(),Assumptions!D71,Assumptions!E71)))</f>
        <v>0.25293314579300491</v>
      </c>
      <c r="E636" s="77">
        <f ca="1">MAX(Assumptions!F72,MIN(Assumptions!G72,NORMINV(RAND(),Assumptions!D72,Assumptions!E72)))</f>
        <v>9.3942716846492677E-2</v>
      </c>
      <c r="F636" s="77">
        <f ca="1">MAX(Assumptions!F73,MIN(Assumptions!G73,NORMINV(RAND(),Assumptions!D73,Assumptions!E73)))</f>
        <v>3.1626601263333873E-2</v>
      </c>
      <c r="G636" s="101">
        <f ca="1">MAX(Assumptions!F74,MIN(Assumptions!G74,NORMINV(RAND(),Assumptions!D74,Assumptions!E74)))</f>
        <v>14.605956756947453</v>
      </c>
      <c r="H636" s="77">
        <f ca="1">MAX(Assumptions!F75,MIN(Assumptions!G75,NORMINV(RAND(),Assumptions!D75,Assumptions!E75)))</f>
        <v>0.56808555081302636</v>
      </c>
      <c r="I636" s="97">
        <f ca="1">'Historical Financials'!F7*(1+C636)</f>
        <v>1190.672296653044</v>
      </c>
      <c r="J636" s="97">
        <f t="shared" ca="1" si="163"/>
        <v>1366.3266364851913</v>
      </c>
      <c r="K636" s="97">
        <f t="shared" ca="1" si="164"/>
        <v>1567.8944431785387</v>
      </c>
      <c r="L636" s="97">
        <f t="shared" ca="1" si="165"/>
        <v>1799.1986098389905</v>
      </c>
      <c r="M636" s="97">
        <f t="shared" ca="1" si="166"/>
        <v>2064.6260031919383</v>
      </c>
      <c r="N636" s="54">
        <f>Assumptions!E59</f>
        <v>0.25</v>
      </c>
      <c r="O636" s="77">
        <f t="shared" ca="1" si="167"/>
        <v>0.25073328644825121</v>
      </c>
      <c r="P636" s="77">
        <f t="shared" ca="1" si="168"/>
        <v>0.25146657289650243</v>
      </c>
      <c r="Q636" s="77">
        <f t="shared" ca="1" si="169"/>
        <v>0.2521998593447537</v>
      </c>
      <c r="R636" s="77">
        <f t="shared" ca="1" si="170"/>
        <v>0.25293314579300491</v>
      </c>
      <c r="S636" s="97">
        <f t="shared" ca="1" si="171"/>
        <v>169.10093187048889</v>
      </c>
      <c r="T636" s="97">
        <f t="shared" ca="1" si="172"/>
        <v>194.61677488570899</v>
      </c>
      <c r="U636" s="97">
        <f t="shared" ca="1" si="173"/>
        <v>223.98081839980202</v>
      </c>
      <c r="V636" s="97">
        <f t="shared" ca="1" si="174"/>
        <v>257.77315677279779</v>
      </c>
      <c r="W636" s="97">
        <f t="shared" ca="1" si="175"/>
        <v>296.66129041918134</v>
      </c>
      <c r="X636" s="97">
        <f t="shared" ca="1" si="176"/>
        <v>857.65115689965501</v>
      </c>
      <c r="Y636" s="97">
        <f t="shared" ca="1" si="177"/>
        <v>4911.14819814354</v>
      </c>
      <c r="Z636" s="97">
        <f t="shared" ca="1" si="178"/>
        <v>7627.4110001944364</v>
      </c>
      <c r="AA636" s="97">
        <f ca="1">Assumptions!D40*Y636+(1-Assumptions!D40)*Z636</f>
        <v>6133.4664590664433</v>
      </c>
      <c r="AB636" s="97">
        <f t="shared" ca="1" si="179"/>
        <v>3915.0119188826798</v>
      </c>
      <c r="AC636" s="97">
        <f t="shared" ca="1" si="180"/>
        <v>4772.663075782335</v>
      </c>
      <c r="AD636" s="97">
        <f ca="1">AC636+Assumptions!D47-Assumptions!D48-Assumptions!D49</f>
        <v>5913.163075782335</v>
      </c>
      <c r="AE636" s="73">
        <f ca="1">AD636/Assumptions!D46</f>
        <v>127.16479732865237</v>
      </c>
      <c r="AF636" s="77">
        <f ca="1">AE636/Assumptions!D45-1</f>
        <v>0.26155552905409096</v>
      </c>
    </row>
    <row r="637" spans="2:32" x14ac:dyDescent="0.2">
      <c r="B637" s="130">
        <v>626</v>
      </c>
      <c r="C637" s="77">
        <f ca="1">MAX(Assumptions!F70,MIN(Assumptions!G70,NORMINV(RAND(),Assumptions!D70,Assumptions!E70)))</f>
        <v>0.18693661998317973</v>
      </c>
      <c r="D637" s="77">
        <f ca="1">MAX(Assumptions!F71,MIN(Assumptions!G71,NORMINV(RAND(),Assumptions!D71,Assumptions!E71)))</f>
        <v>0.26049011218851836</v>
      </c>
      <c r="E637" s="77">
        <f ca="1">MAX(Assumptions!F72,MIN(Assumptions!G72,NORMINV(RAND(),Assumptions!D72,Assumptions!E72)))</f>
        <v>9.8249856495351756E-2</v>
      </c>
      <c r="F637" s="77">
        <f ca="1">MAX(Assumptions!F73,MIN(Assumptions!G73,NORMINV(RAND(),Assumptions!D73,Assumptions!E73)))</f>
        <v>3.2756639562256364E-2</v>
      </c>
      <c r="G637" s="101">
        <f ca="1">MAX(Assumptions!F74,MIN(Assumptions!G74,NORMINV(RAND(),Assumptions!D74,Assumptions!E74)))</f>
        <v>11.465414957427335</v>
      </c>
      <c r="H637" s="77">
        <f ca="1">MAX(Assumptions!F75,MIN(Assumptions!G75,NORMINV(RAND(),Assumptions!D75,Assumptions!E75)))</f>
        <v>0.49226928940581904</v>
      </c>
      <c r="I637" s="97">
        <f ca="1">'Historical Financials'!F7*(1+C637)</f>
        <v>1231.565436894547</v>
      </c>
      <c r="J637" s="97">
        <f t="shared" ca="1" si="163"/>
        <v>1461.7901169557217</v>
      </c>
      <c r="K637" s="97">
        <f t="shared" ca="1" si="164"/>
        <v>1735.0522205442412</v>
      </c>
      <c r="L637" s="97">
        <f t="shared" ca="1" si="165"/>
        <v>2059.3970181470922</v>
      </c>
      <c r="M637" s="97">
        <f t="shared" ca="1" si="166"/>
        <v>2444.3737359229485</v>
      </c>
      <c r="N637" s="54">
        <f>Assumptions!E59</f>
        <v>0.25</v>
      </c>
      <c r="O637" s="77">
        <f t="shared" ca="1" si="167"/>
        <v>0.25262252804712959</v>
      </c>
      <c r="P637" s="77">
        <f t="shared" ca="1" si="168"/>
        <v>0.25524505609425918</v>
      </c>
      <c r="Q637" s="77">
        <f t="shared" ca="1" si="169"/>
        <v>0.25786758414138877</v>
      </c>
      <c r="R637" s="77">
        <f t="shared" ca="1" si="170"/>
        <v>0.26049011218851836</v>
      </c>
      <c r="S637" s="97">
        <f t="shared" ca="1" si="171"/>
        <v>151.56546061921142</v>
      </c>
      <c r="T637" s="97">
        <f t="shared" ca="1" si="172"/>
        <v>181.78575198326448</v>
      </c>
      <c r="U637" s="97">
        <f t="shared" ca="1" si="173"/>
        <v>218.00810111790761</v>
      </c>
      <c r="V637" s="97">
        <f t="shared" ca="1" si="174"/>
        <v>261.4204596637943</v>
      </c>
      <c r="W637" s="97">
        <f t="shared" ca="1" si="175"/>
        <v>313.4451788816379</v>
      </c>
      <c r="X637" s="97">
        <f t="shared" ca="1" si="176"/>
        <v>829.17379210763625</v>
      </c>
      <c r="Y637" s="97">
        <f t="shared" ca="1" si="177"/>
        <v>4942.6887972151271</v>
      </c>
      <c r="Z637" s="97">
        <f t="shared" ca="1" si="178"/>
        <v>7300.433156455475</v>
      </c>
      <c r="AA637" s="97">
        <f ca="1">Assumptions!D40*Y637+(1-Assumptions!D40)*Z637</f>
        <v>6003.6737588732831</v>
      </c>
      <c r="AB637" s="97">
        <f t="shared" ca="1" si="179"/>
        <v>3757.6065879522926</v>
      </c>
      <c r="AC637" s="97">
        <f t="shared" ca="1" si="180"/>
        <v>4586.7803800599286</v>
      </c>
      <c r="AD637" s="97">
        <f ca="1">AC637+Assumptions!D47-Assumptions!D48-Assumptions!D49</f>
        <v>5727.2803800599286</v>
      </c>
      <c r="AE637" s="73">
        <f ca="1">AD637/Assumptions!D46</f>
        <v>123.16732000128879</v>
      </c>
      <c r="AF637" s="77">
        <f ca="1">AE637/Assumptions!D45-1</f>
        <v>0.22189801588580149</v>
      </c>
    </row>
    <row r="638" spans="2:32" x14ac:dyDescent="0.2">
      <c r="B638" s="130">
        <v>627</v>
      </c>
      <c r="C638" s="77">
        <f ca="1">MAX(Assumptions!F70,MIN(Assumptions!G70,NORMINV(RAND(),Assumptions!D70,Assumptions!E70)))</f>
        <v>8.6945200599660571E-2</v>
      </c>
      <c r="D638" s="77">
        <f ca="1">MAX(Assumptions!F71,MIN(Assumptions!G71,NORMINV(RAND(),Assumptions!D71,Assumptions!E71)))</f>
        <v>0.29382240137759491</v>
      </c>
      <c r="E638" s="77">
        <f ca="1">MAX(Assumptions!F72,MIN(Assumptions!G72,NORMINV(RAND(),Assumptions!D72,Assumptions!E72)))</f>
        <v>0.06</v>
      </c>
      <c r="F638" s="77">
        <f ca="1">MAX(Assumptions!F73,MIN(Assumptions!G73,NORMINV(RAND(),Assumptions!D73,Assumptions!E73)))</f>
        <v>3.8087700590343443E-2</v>
      </c>
      <c r="G638" s="101">
        <f ca="1">MAX(Assumptions!F74,MIN(Assumptions!G74,NORMINV(RAND(),Assumptions!D74,Assumptions!E74)))</f>
        <v>16.245409223161325</v>
      </c>
      <c r="H638" s="77">
        <f ca="1">MAX(Assumptions!F75,MIN(Assumptions!G75,NORMINV(RAND(),Assumptions!D75,Assumptions!E75)))</f>
        <v>0.55358497938243423</v>
      </c>
      <c r="I638" s="97">
        <f ca="1">'Historical Financials'!F7*(1+C638)</f>
        <v>1127.8143401422076</v>
      </c>
      <c r="J638" s="97">
        <f t="shared" ca="1" si="163"/>
        <v>1225.8723841850456</v>
      </c>
      <c r="K638" s="97">
        <f t="shared" ca="1" si="164"/>
        <v>1332.4561045375983</v>
      </c>
      <c r="L638" s="97">
        <f t="shared" ca="1" si="165"/>
        <v>1448.306767836862</v>
      </c>
      <c r="M638" s="97">
        <f t="shared" ca="1" si="166"/>
        <v>1574.2300902962838</v>
      </c>
      <c r="N638" s="54">
        <f>Assumptions!E59</f>
        <v>0.25</v>
      </c>
      <c r="O638" s="77">
        <f t="shared" ca="1" si="167"/>
        <v>0.26095560034439874</v>
      </c>
      <c r="P638" s="77">
        <f t="shared" ca="1" si="168"/>
        <v>0.27191120068879748</v>
      </c>
      <c r="Q638" s="77">
        <f t="shared" ca="1" si="169"/>
        <v>0.28286680103319617</v>
      </c>
      <c r="R638" s="77">
        <f t="shared" ca="1" si="170"/>
        <v>0.29382240137759491</v>
      </c>
      <c r="S638" s="97">
        <f t="shared" ca="1" si="171"/>
        <v>156.0852695587094</v>
      </c>
      <c r="T638" s="97">
        <f t="shared" ca="1" si="172"/>
        <v>177.09087385912073</v>
      </c>
      <c r="U638" s="97">
        <f t="shared" ca="1" si="173"/>
        <v>200.56922953273107</v>
      </c>
      <c r="V638" s="97">
        <f t="shared" ca="1" si="174"/>
        <v>226.79153311630938</v>
      </c>
      <c r="W638" s="97">
        <f t="shared" ca="1" si="175"/>
        <v>256.05744693655896</v>
      </c>
      <c r="X638" s="97">
        <f t="shared" ca="1" si="176"/>
        <v>844.24345049693488</v>
      </c>
      <c r="Y638" s="97">
        <f t="shared" ca="1" si="177"/>
        <v>12130.634094579149</v>
      </c>
      <c r="Z638" s="97">
        <f t="shared" ca="1" si="178"/>
        <v>7514.2176270079426</v>
      </c>
      <c r="AA638" s="97">
        <f ca="1">Assumptions!D40*Y638+(1-Assumptions!D40)*Z638</f>
        <v>10053.246684172107</v>
      </c>
      <c r="AB638" s="97">
        <f t="shared" ca="1" si="179"/>
        <v>7512.3707485861933</v>
      </c>
      <c r="AC638" s="97">
        <f t="shared" ca="1" si="180"/>
        <v>8356.6141990831275</v>
      </c>
      <c r="AD638" s="97">
        <f ca="1">AC638+Assumptions!D47-Assumptions!D48-Assumptions!D49</f>
        <v>9497.1141990831275</v>
      </c>
      <c r="AE638" s="73">
        <f ca="1">AD638/Assumptions!D46</f>
        <v>204.23901503404576</v>
      </c>
      <c r="AF638" s="77">
        <f ca="1">AE638/Assumptions!D45-1</f>
        <v>1.0261807047028348</v>
      </c>
    </row>
    <row r="639" spans="2:32" x14ac:dyDescent="0.2">
      <c r="B639" s="130">
        <v>628</v>
      </c>
      <c r="C639" s="77">
        <f ca="1">MAX(Assumptions!F70,MIN(Assumptions!G70,NORMINV(RAND(),Assumptions!D70,Assumptions!E70)))</f>
        <v>0.11109379031142633</v>
      </c>
      <c r="D639" s="77">
        <f ca="1">MAX(Assumptions!F71,MIN(Assumptions!G71,NORMINV(RAND(),Assumptions!D71,Assumptions!E71)))</f>
        <v>0.20846975341968182</v>
      </c>
      <c r="E639" s="77">
        <f ca="1">MAX(Assumptions!F72,MIN(Assumptions!G72,NORMINV(RAND(),Assumptions!D72,Assumptions!E72)))</f>
        <v>7.649472296606373E-2</v>
      </c>
      <c r="F639" s="77">
        <f ca="1">MAX(Assumptions!F73,MIN(Assumptions!G73,NORMINV(RAND(),Assumptions!D73,Assumptions!E73)))</f>
        <v>4.1016457749240683E-2</v>
      </c>
      <c r="G639" s="101">
        <f ca="1">MAX(Assumptions!F74,MIN(Assumptions!G74,NORMINV(RAND(),Assumptions!D74,Assumptions!E74)))</f>
        <v>15.418105869789777</v>
      </c>
      <c r="H639" s="77">
        <f ca="1">MAX(Assumptions!F75,MIN(Assumptions!G75,NORMINV(RAND(),Assumptions!D75,Assumptions!E75)))</f>
        <v>0.59630028856274453</v>
      </c>
      <c r="I639" s="97">
        <f ca="1">'Historical Financials'!F7*(1+C639)</f>
        <v>1152.8709168271359</v>
      </c>
      <c r="J639" s="97">
        <f t="shared" ca="1" si="163"/>
        <v>1280.9477167172718</v>
      </c>
      <c r="K639" s="97">
        <f t="shared" ca="1" si="164"/>
        <v>1423.2530537581608</v>
      </c>
      <c r="L639" s="97">
        <f t="shared" ca="1" si="165"/>
        <v>1581.3676300724674</v>
      </c>
      <c r="M639" s="97">
        <f t="shared" ca="1" si="166"/>
        <v>1757.0477539730155</v>
      </c>
      <c r="N639" s="54">
        <f>Assumptions!E59</f>
        <v>0.25</v>
      </c>
      <c r="O639" s="77">
        <f t="shared" ca="1" si="167"/>
        <v>0.23961743835492044</v>
      </c>
      <c r="P639" s="77">
        <f t="shared" ca="1" si="168"/>
        <v>0.22923487670984091</v>
      </c>
      <c r="Q639" s="77">
        <f t="shared" ca="1" si="169"/>
        <v>0.21885231506476138</v>
      </c>
      <c r="R639" s="77">
        <f t="shared" ca="1" si="170"/>
        <v>0.20846975341968182</v>
      </c>
      <c r="S639" s="97">
        <f t="shared" ca="1" si="171"/>
        <v>171.86431509490424</v>
      </c>
      <c r="T639" s="97">
        <f t="shared" ca="1" si="172"/>
        <v>183.02686647950617</v>
      </c>
      <c r="U639" s="97">
        <f t="shared" ca="1" si="173"/>
        <v>194.54847794762611</v>
      </c>
      <c r="V639" s="97">
        <f t="shared" ca="1" si="174"/>
        <v>206.37116187622081</v>
      </c>
      <c r="W639" s="97">
        <f t="shared" ca="1" si="175"/>
        <v>218.41961505397825</v>
      </c>
      <c r="X639" s="97">
        <f t="shared" ca="1" si="176"/>
        <v>778.30691187545972</v>
      </c>
      <c r="Y639" s="97">
        <f t="shared" ca="1" si="177"/>
        <v>6408.9496083542181</v>
      </c>
      <c r="Z639" s="97">
        <f t="shared" ca="1" si="178"/>
        <v>5647.5182278678622</v>
      </c>
      <c r="AA639" s="97">
        <f ca="1">Assumptions!D40*Y639+(1-Assumptions!D40)*Z639</f>
        <v>6066.3054871353579</v>
      </c>
      <c r="AB639" s="97">
        <f t="shared" ca="1" si="179"/>
        <v>4196.2828162091901</v>
      </c>
      <c r="AC639" s="97">
        <f t="shared" ca="1" si="180"/>
        <v>4974.5897280846493</v>
      </c>
      <c r="AD639" s="97">
        <f ca="1">AC639+Assumptions!D47-Assumptions!D48-Assumptions!D49</f>
        <v>6115.0897280846493</v>
      </c>
      <c r="AE639" s="73">
        <f ca="1">AD639/Assumptions!D46</f>
        <v>131.50730598031504</v>
      </c>
      <c r="AF639" s="77">
        <f ca="1">AE639/Assumptions!D45-1</f>
        <v>0.30463597202693493</v>
      </c>
    </row>
    <row r="640" spans="2:32" x14ac:dyDescent="0.2">
      <c r="B640" s="130">
        <v>629</v>
      </c>
      <c r="C640" s="77">
        <f ca="1">MAX(Assumptions!F70,MIN(Assumptions!G70,NORMINV(RAND(),Assumptions!D70,Assumptions!E70)))</f>
        <v>0.20569428850749216</v>
      </c>
      <c r="D640" s="77">
        <f ca="1">MAX(Assumptions!F71,MIN(Assumptions!G71,NORMINV(RAND(),Assumptions!D71,Assumptions!E71)))</f>
        <v>0.33933148103155747</v>
      </c>
      <c r="E640" s="77">
        <f ca="1">MAX(Assumptions!F72,MIN(Assumptions!G72,NORMINV(RAND(),Assumptions!D72,Assumptions!E72)))</f>
        <v>7.6120484740236E-2</v>
      </c>
      <c r="F640" s="77">
        <f ca="1">MAX(Assumptions!F73,MIN(Assumptions!G73,NORMINV(RAND(),Assumptions!D73,Assumptions!E73)))</f>
        <v>3.8816723307525183E-2</v>
      </c>
      <c r="G640" s="101">
        <f ca="1">MAX(Assumptions!F74,MIN(Assumptions!G74,NORMINV(RAND(),Assumptions!D74,Assumptions!E74)))</f>
        <v>14.222855388334631</v>
      </c>
      <c r="H640" s="77">
        <f ca="1">MAX(Assumptions!F75,MIN(Assumptions!G75,NORMINV(RAND(),Assumptions!D75,Assumptions!E75)))</f>
        <v>0.6498592861931618</v>
      </c>
      <c r="I640" s="97">
        <f ca="1">'Historical Financials'!F7*(1+C640)</f>
        <v>1251.0283937553738</v>
      </c>
      <c r="J640" s="97">
        <f t="shared" ca="1" si="163"/>
        <v>1508.3577891115563</v>
      </c>
      <c r="K640" s="97">
        <f t="shared" ca="1" si="164"/>
        <v>1818.6183713575917</v>
      </c>
      <c r="L640" s="97">
        <f t="shared" ca="1" si="165"/>
        <v>2192.6977833206456</v>
      </c>
      <c r="M640" s="97">
        <f t="shared" ca="1" si="166"/>
        <v>2643.7231937727411</v>
      </c>
      <c r="N640" s="54">
        <f>Assumptions!E59</f>
        <v>0.25</v>
      </c>
      <c r="O640" s="77">
        <f t="shared" ca="1" si="167"/>
        <v>0.27233287025788938</v>
      </c>
      <c r="P640" s="77">
        <f t="shared" ca="1" si="168"/>
        <v>0.29466574051577876</v>
      </c>
      <c r="Q640" s="77">
        <f t="shared" ca="1" si="169"/>
        <v>0.31699861077366809</v>
      </c>
      <c r="R640" s="77">
        <f t="shared" ca="1" si="170"/>
        <v>0.33933148103155747</v>
      </c>
      <c r="S640" s="97">
        <f t="shared" ca="1" si="171"/>
        <v>203.24810474331125</v>
      </c>
      <c r="T640" s="97">
        <f t="shared" ca="1" si="172"/>
        <v>266.9462121838406</v>
      </c>
      <c r="U640" s="97">
        <f t="shared" ca="1" si="173"/>
        <v>348.2495375704778</v>
      </c>
      <c r="V640" s="97">
        <f t="shared" ca="1" si="174"/>
        <v>451.70559059789014</v>
      </c>
      <c r="W640" s="97">
        <f t="shared" ca="1" si="175"/>
        <v>582.98779526125134</v>
      </c>
      <c r="X640" s="97">
        <f t="shared" ca="1" si="176"/>
        <v>1439.6463250837639</v>
      </c>
      <c r="Y640" s="97">
        <f t="shared" ca="1" si="177"/>
        <v>16234.756173154145</v>
      </c>
      <c r="Z640" s="97">
        <f t="shared" ca="1" si="178"/>
        <v>12759.302331028328</v>
      </c>
      <c r="AA640" s="97">
        <f ca="1">Assumptions!D40*Y640+(1-Assumptions!D40)*Z640</f>
        <v>14670.801944197527</v>
      </c>
      <c r="AB640" s="97">
        <f t="shared" ca="1" si="179"/>
        <v>10165.982581009213</v>
      </c>
      <c r="AC640" s="97">
        <f t="shared" ca="1" si="180"/>
        <v>11605.628906092978</v>
      </c>
      <c r="AD640" s="97">
        <f ca="1">AC640+Assumptions!D47-Assumptions!D48-Assumptions!D49</f>
        <v>12746.128906092978</v>
      </c>
      <c r="AE640" s="73">
        <f ca="1">AD640/Assumptions!D46</f>
        <v>274.11029905576294</v>
      </c>
      <c r="AF640" s="77">
        <f ca="1">AE640/Assumptions!D45-1</f>
        <v>1.7193482049182833</v>
      </c>
    </row>
    <row r="641" spans="2:32" x14ac:dyDescent="0.2">
      <c r="B641" s="130">
        <v>630</v>
      </c>
      <c r="C641" s="77">
        <f ca="1">MAX(Assumptions!F70,MIN(Assumptions!G70,NORMINV(RAND(),Assumptions!D70,Assumptions!E70)))</f>
        <v>0.12582803311242755</v>
      </c>
      <c r="D641" s="77">
        <f ca="1">MAX(Assumptions!F71,MIN(Assumptions!G71,NORMINV(RAND(),Assumptions!D71,Assumptions!E71)))</f>
        <v>0.32296963712823878</v>
      </c>
      <c r="E641" s="77">
        <f ca="1">MAX(Assumptions!F72,MIN(Assumptions!G72,NORMINV(RAND(),Assumptions!D72,Assumptions!E72)))</f>
        <v>9.612253982371731E-2</v>
      </c>
      <c r="F641" s="77">
        <f ca="1">MAX(Assumptions!F73,MIN(Assumptions!G73,NORMINV(RAND(),Assumptions!D73,Assumptions!E73)))</f>
        <v>2.652820062124038E-2</v>
      </c>
      <c r="G641" s="101">
        <f ca="1">MAX(Assumptions!F74,MIN(Assumptions!G74,NORMINV(RAND(),Assumptions!D74,Assumptions!E74)))</f>
        <v>16.494528283059601</v>
      </c>
      <c r="H641" s="77">
        <f ca="1">MAX(Assumptions!F75,MIN(Assumptions!G75,NORMINV(RAND(),Assumptions!D75,Assumptions!E75)))</f>
        <v>0.65390372734713464</v>
      </c>
      <c r="I641" s="97">
        <f ca="1">'Historical Financials'!F7*(1+C641)</f>
        <v>1168.1591671574547</v>
      </c>
      <c r="J641" s="97">
        <f t="shared" ca="1" si="163"/>
        <v>1315.1463375231288</v>
      </c>
      <c r="K641" s="97">
        <f t="shared" ca="1" si="164"/>
        <v>1480.6286144286769</v>
      </c>
      <c r="L641" s="97">
        <f t="shared" ca="1" si="165"/>
        <v>1666.9332007522162</v>
      </c>
      <c r="M641" s="97">
        <f t="shared" ca="1" si="166"/>
        <v>1876.6801267326707</v>
      </c>
      <c r="N641" s="54">
        <f>Assumptions!E59</f>
        <v>0.25</v>
      </c>
      <c r="O641" s="77">
        <f t="shared" ca="1" si="167"/>
        <v>0.26824240928205967</v>
      </c>
      <c r="P641" s="77">
        <f t="shared" ca="1" si="168"/>
        <v>0.28648481856411939</v>
      </c>
      <c r="Q641" s="77">
        <f t="shared" ca="1" si="169"/>
        <v>0.30472722784617912</v>
      </c>
      <c r="R641" s="77">
        <f t="shared" ca="1" si="170"/>
        <v>0.32296963712823878</v>
      </c>
      <c r="S641" s="97">
        <f t="shared" ca="1" si="171"/>
        <v>190.96590838474603</v>
      </c>
      <c r="T641" s="97">
        <f t="shared" ca="1" si="172"/>
        <v>230.68286360067171</v>
      </c>
      <c r="U641" s="97">
        <f t="shared" ca="1" si="173"/>
        <v>277.37132675263956</v>
      </c>
      <c r="V641" s="97">
        <f t="shared" ca="1" si="174"/>
        <v>332.15689370824248</v>
      </c>
      <c r="W641" s="97">
        <f t="shared" ca="1" si="175"/>
        <v>396.33804561198014</v>
      </c>
      <c r="X641" s="97">
        <f t="shared" ca="1" si="176"/>
        <v>1057.4034010132291</v>
      </c>
      <c r="Y641" s="97">
        <f t="shared" ca="1" si="177"/>
        <v>5846.0527890941567</v>
      </c>
      <c r="Z641" s="97">
        <f t="shared" ca="1" si="178"/>
        <v>9997.5100761719477</v>
      </c>
      <c r="AA641" s="97">
        <f ca="1">Assumptions!D40*Y641+(1-Assumptions!D40)*Z641</f>
        <v>7714.208568279163</v>
      </c>
      <c r="AB641" s="97">
        <f t="shared" ca="1" si="179"/>
        <v>4875.2381455623217</v>
      </c>
      <c r="AC641" s="97">
        <f t="shared" ca="1" si="180"/>
        <v>5932.6415465755508</v>
      </c>
      <c r="AD641" s="97">
        <f ca="1">AC641+Assumptions!D47-Assumptions!D48-Assumptions!D49</f>
        <v>7073.1415465755508</v>
      </c>
      <c r="AE641" s="73">
        <f ca="1">AD641/Assumptions!D46</f>
        <v>152.11057089409786</v>
      </c>
      <c r="AF641" s="77">
        <f ca="1">AE641/Assumptions!D45-1</f>
        <v>0.50903344140970108</v>
      </c>
    </row>
    <row r="642" spans="2:32" x14ac:dyDescent="0.2">
      <c r="B642" s="130">
        <v>631</v>
      </c>
      <c r="C642" s="77">
        <f ca="1">MAX(Assumptions!F70,MIN(Assumptions!G70,NORMINV(RAND(),Assumptions!D70,Assumptions!E70)))</f>
        <v>0.16048117430221334</v>
      </c>
      <c r="D642" s="77">
        <f ca="1">MAX(Assumptions!F71,MIN(Assumptions!G71,NORMINV(RAND(),Assumptions!D71,Assumptions!E71)))</f>
        <v>0.32451583817803059</v>
      </c>
      <c r="E642" s="77">
        <f ca="1">MAX(Assumptions!F72,MIN(Assumptions!G72,NORMINV(RAND(),Assumptions!D72,Assumptions!E72)))</f>
        <v>0.10363489685678426</v>
      </c>
      <c r="F642" s="77">
        <f ca="1">MAX(Assumptions!F73,MIN(Assumptions!G73,NORMINV(RAND(),Assumptions!D73,Assumptions!E73)))</f>
        <v>2.2711737820342304E-2</v>
      </c>
      <c r="G642" s="101">
        <f ca="1">MAX(Assumptions!F74,MIN(Assumptions!G74,NORMINV(RAND(),Assumptions!D74,Assumptions!E74)))</f>
        <v>14.777137478701091</v>
      </c>
      <c r="H642" s="77">
        <f ca="1">MAX(Assumptions!F75,MIN(Assumptions!G75,NORMINV(RAND(),Assumptions!D75,Assumptions!E75)))</f>
        <v>0.6559375521181946</v>
      </c>
      <c r="I642" s="97">
        <f ca="1">'Historical Financials'!F7*(1+C642)</f>
        <v>1204.1152664559766</v>
      </c>
      <c r="J642" s="97">
        <f t="shared" ca="1" si="163"/>
        <v>1397.3530984120544</v>
      </c>
      <c r="K642" s="97">
        <f t="shared" ca="1" si="164"/>
        <v>1621.6019645600572</v>
      </c>
      <c r="L642" s="97">
        <f t="shared" ca="1" si="165"/>
        <v>1881.8385520834315</v>
      </c>
      <c r="M642" s="97">
        <f t="shared" ca="1" si="166"/>
        <v>2183.8382127689574</v>
      </c>
      <c r="N642" s="54">
        <f>Assumptions!E59</f>
        <v>0.25</v>
      </c>
      <c r="O642" s="77">
        <f t="shared" ca="1" si="167"/>
        <v>0.26862895954450766</v>
      </c>
      <c r="P642" s="77">
        <f t="shared" ca="1" si="168"/>
        <v>0.28725791908901532</v>
      </c>
      <c r="Q642" s="77">
        <f t="shared" ca="1" si="169"/>
        <v>0.30588687863352293</v>
      </c>
      <c r="R642" s="77">
        <f t="shared" ca="1" si="170"/>
        <v>0.32451583817803059</v>
      </c>
      <c r="S642" s="97">
        <f t="shared" ca="1" si="171"/>
        <v>197.45610508682023</v>
      </c>
      <c r="T642" s="97">
        <f t="shared" ca="1" si="172"/>
        <v>246.21895683569926</v>
      </c>
      <c r="U642" s="97">
        <f t="shared" ca="1" si="173"/>
        <v>305.54752254242175</v>
      </c>
      <c r="V642" s="97">
        <f t="shared" ca="1" si="174"/>
        <v>377.57714998083566</v>
      </c>
      <c r="W642" s="97">
        <f t="shared" ca="1" si="175"/>
        <v>464.85644157377044</v>
      </c>
      <c r="X642" s="97">
        <f t="shared" ca="1" si="176"/>
        <v>1146.7912137968081</v>
      </c>
      <c r="Y642" s="97">
        <f t="shared" ca="1" si="177"/>
        <v>5874.8835915414393</v>
      </c>
      <c r="Z642" s="97">
        <f t="shared" ca="1" si="178"/>
        <v>10472.41086108393</v>
      </c>
      <c r="AA642" s="97">
        <f ca="1">Assumptions!D40*Y642+(1-Assumptions!D40)*Z642</f>
        <v>7943.7708628355604</v>
      </c>
      <c r="AB642" s="97">
        <f t="shared" ca="1" si="179"/>
        <v>4851.7630935064435</v>
      </c>
      <c r="AC642" s="97">
        <f t="shared" ca="1" si="180"/>
        <v>5998.5543073032513</v>
      </c>
      <c r="AD642" s="97">
        <f ca="1">AC642+Assumptions!D47-Assumptions!D48-Assumptions!D49</f>
        <v>7139.0543073032513</v>
      </c>
      <c r="AE642" s="73">
        <f ca="1">AD642/Assumptions!D46</f>
        <v>153.52804961942476</v>
      </c>
      <c r="AF642" s="77">
        <f ca="1">AE642/Assumptions!D45-1</f>
        <v>0.52309573035143608</v>
      </c>
    </row>
    <row r="643" spans="2:32" x14ac:dyDescent="0.2">
      <c r="B643" s="130">
        <v>632</v>
      </c>
      <c r="C643" s="77">
        <f ca="1">MAX(Assumptions!F70,MIN(Assumptions!G70,NORMINV(RAND(),Assumptions!D70,Assumptions!E70)))</f>
        <v>0.12380210973634889</v>
      </c>
      <c r="D643" s="77">
        <f ca="1">MAX(Assumptions!F71,MIN(Assumptions!G71,NORMINV(RAND(),Assumptions!D71,Assumptions!E71)))</f>
        <v>0.28544237288044705</v>
      </c>
      <c r="E643" s="77">
        <f ca="1">MAX(Assumptions!F72,MIN(Assumptions!G72,NORMINV(RAND(),Assumptions!D72,Assumptions!E72)))</f>
        <v>8.3615677380073014E-2</v>
      </c>
      <c r="F643" s="77">
        <f ca="1">MAX(Assumptions!F73,MIN(Assumptions!G73,NORMINV(RAND(),Assumptions!D73,Assumptions!E73)))</f>
        <v>3.2608166207014185E-2</v>
      </c>
      <c r="G643" s="101">
        <f ca="1">MAX(Assumptions!F74,MIN(Assumptions!G74,NORMINV(RAND(),Assumptions!D74,Assumptions!E74)))</f>
        <v>18.417032302483761</v>
      </c>
      <c r="H643" s="77">
        <f ca="1">MAX(Assumptions!F75,MIN(Assumptions!G75,NORMINV(RAND(),Assumptions!D75,Assumptions!E75)))</f>
        <v>0.57653832027037766</v>
      </c>
      <c r="I643" s="97">
        <f ca="1">'Historical Financials'!F7*(1+C643)</f>
        <v>1166.0570690624354</v>
      </c>
      <c r="J643" s="97">
        <f t="shared" ca="1" si="163"/>
        <v>1310.4173942853483</v>
      </c>
      <c r="K643" s="97">
        <f t="shared" ca="1" si="164"/>
        <v>1472.6498323330834</v>
      </c>
      <c r="L643" s="97">
        <f t="shared" ca="1" si="165"/>
        <v>1654.9669884787995</v>
      </c>
      <c r="M643" s="97">
        <f t="shared" ca="1" si="166"/>
        <v>1859.8553931964866</v>
      </c>
      <c r="N643" s="54">
        <f>Assumptions!E59</f>
        <v>0.25</v>
      </c>
      <c r="O643" s="77">
        <f t="shared" ca="1" si="167"/>
        <v>0.25886059322011179</v>
      </c>
      <c r="P643" s="77">
        <f t="shared" ca="1" si="168"/>
        <v>0.26772118644022352</v>
      </c>
      <c r="Q643" s="77">
        <f t="shared" ca="1" si="169"/>
        <v>0.27658177966033526</v>
      </c>
      <c r="R643" s="77">
        <f t="shared" ca="1" si="170"/>
        <v>0.28544237288044705</v>
      </c>
      <c r="S643" s="97">
        <f t="shared" ca="1" si="171"/>
        <v>168.06914598416407</v>
      </c>
      <c r="T643" s="97">
        <f t="shared" ca="1" si="172"/>
        <v>195.57069079197046</v>
      </c>
      <c r="U643" s="97">
        <f t="shared" ca="1" si="173"/>
        <v>227.30574465928072</v>
      </c>
      <c r="V643" s="97">
        <f t="shared" ca="1" si="174"/>
        <v>263.90102714987569</v>
      </c>
      <c r="W643" s="97">
        <f t="shared" ca="1" si="175"/>
        <v>306.07354940188429</v>
      </c>
      <c r="X643" s="97">
        <f t="shared" ca="1" si="176"/>
        <v>896.55149419551742</v>
      </c>
      <c r="Y643" s="97">
        <f t="shared" ca="1" si="177"/>
        <v>6196.2256009715929</v>
      </c>
      <c r="Z643" s="97">
        <f t="shared" ca="1" si="178"/>
        <v>9777.2624092476781</v>
      </c>
      <c r="AA643" s="97">
        <f ca="1">Assumptions!D40*Y643+(1-Assumptions!D40)*Z643</f>
        <v>7807.6921646958308</v>
      </c>
      <c r="AB643" s="97">
        <f t="shared" ca="1" si="179"/>
        <v>5225.7217785848125</v>
      </c>
      <c r="AC643" s="97">
        <f t="shared" ca="1" si="180"/>
        <v>6122.2732727803295</v>
      </c>
      <c r="AD643" s="97">
        <f ca="1">AC643+Assumptions!D47-Assumptions!D48-Assumptions!D49</f>
        <v>7262.7732727803295</v>
      </c>
      <c r="AE643" s="73">
        <f ca="1">AD643/Assumptions!D46</f>
        <v>156.18867253291032</v>
      </c>
      <c r="AF643" s="77">
        <f ca="1">AE643/Assumptions!D45-1</f>
        <v>0.54949079893760233</v>
      </c>
    </row>
    <row r="644" spans="2:32" x14ac:dyDescent="0.2">
      <c r="B644" s="130">
        <v>633</v>
      </c>
      <c r="C644" s="77">
        <f ca="1">MAX(Assumptions!F70,MIN(Assumptions!G70,NORMINV(RAND(),Assumptions!D70,Assumptions!E70)))</f>
        <v>0.12821326671216282</v>
      </c>
      <c r="D644" s="77">
        <f ca="1">MAX(Assumptions!F71,MIN(Assumptions!G71,NORMINV(RAND(),Assumptions!D71,Assumptions!E71)))</f>
        <v>0.2854763547952795</v>
      </c>
      <c r="E644" s="77">
        <f ca="1">MAX(Assumptions!F72,MIN(Assumptions!G72,NORMINV(RAND(),Assumptions!D72,Assumptions!E72)))</f>
        <v>8.0206423594569629E-2</v>
      </c>
      <c r="F644" s="77">
        <f ca="1">MAX(Assumptions!F73,MIN(Assumptions!G73,NORMINV(RAND(),Assumptions!D73,Assumptions!E73)))</f>
        <v>3.690967820186377E-2</v>
      </c>
      <c r="G644" s="101">
        <f ca="1">MAX(Assumptions!F74,MIN(Assumptions!G74,NORMINV(RAND(),Assumptions!D74,Assumptions!E74)))</f>
        <v>14.173527757063946</v>
      </c>
      <c r="H644" s="77">
        <f ca="1">MAX(Assumptions!F75,MIN(Assumptions!G75,NORMINV(RAND(),Assumptions!D75,Assumptions!E75)))</f>
        <v>0.59299521132420852</v>
      </c>
      <c r="I644" s="97">
        <f ca="1">'Historical Financials'!F7*(1+C644)</f>
        <v>1170.6340855405399</v>
      </c>
      <c r="J644" s="97">
        <f t="shared" ca="1" si="163"/>
        <v>1320.7249057722979</v>
      </c>
      <c r="K644" s="97">
        <f t="shared" ca="1" si="164"/>
        <v>1490.0593603694774</v>
      </c>
      <c r="L644" s="97">
        <f t="shared" ca="1" si="165"/>
        <v>1681.1047385574839</v>
      </c>
      <c r="M644" s="97">
        <f t="shared" ca="1" si="166"/>
        <v>1896.644668773235</v>
      </c>
      <c r="N644" s="54">
        <f>Assumptions!E59</f>
        <v>0.25</v>
      </c>
      <c r="O644" s="77">
        <f t="shared" ca="1" si="167"/>
        <v>0.25886908869881986</v>
      </c>
      <c r="P644" s="77">
        <f t="shared" ca="1" si="168"/>
        <v>0.26773817739763972</v>
      </c>
      <c r="Q644" s="77">
        <f t="shared" ca="1" si="169"/>
        <v>0.27660726609645964</v>
      </c>
      <c r="R644" s="77">
        <f t="shared" ca="1" si="170"/>
        <v>0.2854763547952795</v>
      </c>
      <c r="S644" s="97">
        <f t="shared" ca="1" si="171"/>
        <v>173.54510173460852</v>
      </c>
      <c r="T644" s="97">
        <f t="shared" ca="1" si="172"/>
        <v>202.74201047440721</v>
      </c>
      <c r="U644" s="97">
        <f t="shared" ca="1" si="173"/>
        <v>236.57293555226656</v>
      </c>
      <c r="V644" s="97">
        <f t="shared" ca="1" si="174"/>
        <v>275.74620419028503</v>
      </c>
      <c r="W644" s="97">
        <f t="shared" ca="1" si="175"/>
        <v>321.07560057015746</v>
      </c>
      <c r="X644" s="97">
        <f t="shared" ca="1" si="176"/>
        <v>942.93970994487427</v>
      </c>
      <c r="Y644" s="97">
        <f t="shared" ca="1" si="177"/>
        <v>7689.4093227099647</v>
      </c>
      <c r="Z644" s="97">
        <f t="shared" ca="1" si="178"/>
        <v>7674.2170086581982</v>
      </c>
      <c r="AA644" s="97">
        <f ca="1">Assumptions!D40*Y644+(1-Assumptions!D40)*Z644</f>
        <v>7682.5727813866697</v>
      </c>
      <c r="AB644" s="97">
        <f t="shared" ca="1" si="179"/>
        <v>5223.6359913561964</v>
      </c>
      <c r="AC644" s="97">
        <f t="shared" ca="1" si="180"/>
        <v>6166.5757013010707</v>
      </c>
      <c r="AD644" s="97">
        <f ca="1">AC644+Assumptions!D47-Assumptions!D48-Assumptions!D49</f>
        <v>7307.0757013010707</v>
      </c>
      <c r="AE644" s="73">
        <f ca="1">AD644/Assumptions!D46</f>
        <v>157.14141293120582</v>
      </c>
      <c r="AF644" s="77">
        <f ca="1">AE644/Assumptions!D45-1</f>
        <v>0.55894258860323243</v>
      </c>
    </row>
    <row r="645" spans="2:32" x14ac:dyDescent="0.2">
      <c r="B645" s="130">
        <v>634</v>
      </c>
      <c r="C645" s="77">
        <f ca="1">MAX(Assumptions!F70,MIN(Assumptions!G70,NORMINV(RAND(),Assumptions!D70,Assumptions!E70)))</f>
        <v>9.63313877924208E-2</v>
      </c>
      <c r="D645" s="77">
        <f ca="1">MAX(Assumptions!F71,MIN(Assumptions!G71,NORMINV(RAND(),Assumptions!D71,Assumptions!E71)))</f>
        <v>0.30949508668503795</v>
      </c>
      <c r="E645" s="77">
        <f ca="1">MAX(Assumptions!F72,MIN(Assumptions!G72,NORMINV(RAND(),Assumptions!D72,Assumptions!E72)))</f>
        <v>0.11105562142047903</v>
      </c>
      <c r="F645" s="77">
        <f ca="1">MAX(Assumptions!F73,MIN(Assumptions!G73,NORMINV(RAND(),Assumptions!D73,Assumptions!E73)))</f>
        <v>2.2092538114073891E-2</v>
      </c>
      <c r="G645" s="101">
        <f ca="1">MAX(Assumptions!F74,MIN(Assumptions!G74,NORMINV(RAND(),Assumptions!D74,Assumptions!E74)))</f>
        <v>15.158379433046205</v>
      </c>
      <c r="H645" s="77">
        <f ca="1">MAX(Assumptions!F75,MIN(Assumptions!G75,NORMINV(RAND(),Assumptions!D75,Assumptions!E75)))</f>
        <v>0.56786303568221341</v>
      </c>
      <c r="I645" s="97">
        <f ca="1">'Historical Financials'!F7*(1+C645)</f>
        <v>1137.5534479734158</v>
      </c>
      <c r="J645" s="97">
        <f t="shared" ca="1" si="163"/>
        <v>1247.1355503047482</v>
      </c>
      <c r="K645" s="97">
        <f t="shared" ca="1" si="164"/>
        <v>1367.273848630869</v>
      </c>
      <c r="L645" s="97">
        <f t="shared" ca="1" si="165"/>
        <v>1498.9852359617648</v>
      </c>
      <c r="M645" s="97">
        <f t="shared" ca="1" si="166"/>
        <v>1643.384564022311</v>
      </c>
      <c r="N645" s="54">
        <f>Assumptions!E59</f>
        <v>0.25</v>
      </c>
      <c r="O645" s="77">
        <f t="shared" ca="1" si="167"/>
        <v>0.26487377167125947</v>
      </c>
      <c r="P645" s="77">
        <f t="shared" ca="1" si="168"/>
        <v>0.27974754334251895</v>
      </c>
      <c r="Q645" s="77">
        <f t="shared" ca="1" si="169"/>
        <v>0.29462131501377847</v>
      </c>
      <c r="R645" s="77">
        <f t="shared" ca="1" si="170"/>
        <v>0.30949508668503795</v>
      </c>
      <c r="S645" s="97">
        <f t="shared" ca="1" si="171"/>
        <v>161.49363855423817</v>
      </c>
      <c r="T645" s="97">
        <f t="shared" ca="1" si="172"/>
        <v>187.58418239083537</v>
      </c>
      <c r="U645" s="97">
        <f t="shared" ca="1" si="173"/>
        <v>217.20278444379511</v>
      </c>
      <c r="V645" s="97">
        <f t="shared" ca="1" si="174"/>
        <v>250.78705683545758</v>
      </c>
      <c r="W645" s="97">
        <f t="shared" ca="1" si="175"/>
        <v>288.82618380447519</v>
      </c>
      <c r="X645" s="97">
        <f t="shared" ca="1" si="176"/>
        <v>790.84028173911395</v>
      </c>
      <c r="Y645" s="97">
        <f t="shared" ca="1" si="177"/>
        <v>3318.3099810262961</v>
      </c>
      <c r="Z645" s="97">
        <f t="shared" ca="1" si="178"/>
        <v>7709.8465813102603</v>
      </c>
      <c r="AA645" s="97">
        <f ca="1">Assumptions!D40*Y645+(1-Assumptions!D40)*Z645</f>
        <v>5294.5014511540794</v>
      </c>
      <c r="AB645" s="97">
        <f t="shared" ca="1" si="179"/>
        <v>3127.1309397807204</v>
      </c>
      <c r="AC645" s="97">
        <f t="shared" ca="1" si="180"/>
        <v>3917.9712215198342</v>
      </c>
      <c r="AD645" s="97">
        <f ca="1">AC645+Assumptions!D47-Assumptions!D48-Assumptions!D49</f>
        <v>5058.4712215198342</v>
      </c>
      <c r="AE645" s="73">
        <f ca="1">AD645/Assumptions!D46</f>
        <v>108.78432734451256</v>
      </c>
      <c r="AF645" s="77">
        <f ca="1">AE645/Assumptions!D45-1</f>
        <v>7.9209596671751648E-2</v>
      </c>
    </row>
    <row r="646" spans="2:32" x14ac:dyDescent="0.2">
      <c r="B646" s="130">
        <v>635</v>
      </c>
      <c r="C646" s="77">
        <f ca="1">MAX(Assumptions!F70,MIN(Assumptions!G70,NORMINV(RAND(),Assumptions!D70,Assumptions!E70)))</f>
        <v>0.16244253504042785</v>
      </c>
      <c r="D646" s="77">
        <f ca="1">MAX(Assumptions!F71,MIN(Assumptions!G71,NORMINV(RAND(),Assumptions!D71,Assumptions!E71)))</f>
        <v>0.29760527674644749</v>
      </c>
      <c r="E646" s="77">
        <f ca="1">MAX(Assumptions!F72,MIN(Assumptions!G72,NORMINV(RAND(),Assumptions!D72,Assumptions!E72)))</f>
        <v>9.4212718264292936E-2</v>
      </c>
      <c r="F646" s="77">
        <f ca="1">MAX(Assumptions!F73,MIN(Assumptions!G73,NORMINV(RAND(),Assumptions!D73,Assumptions!E73)))</f>
        <v>2.7323263618636275E-2</v>
      </c>
      <c r="G646" s="101">
        <f ca="1">MAX(Assumptions!F74,MIN(Assumptions!G74,NORMINV(RAND(),Assumptions!D74,Assumptions!E74)))</f>
        <v>17.324672976041523</v>
      </c>
      <c r="H646" s="77">
        <f ca="1">MAX(Assumptions!F75,MIN(Assumptions!G75,NORMINV(RAND(),Assumptions!D75,Assumptions!E75)))</f>
        <v>0.58700849853620851</v>
      </c>
      <c r="I646" s="97">
        <f ca="1">'Historical Financials'!F7*(1+C646)</f>
        <v>1206.1503743579478</v>
      </c>
      <c r="J646" s="97">
        <f t="shared" ca="1" si="163"/>
        <v>1402.080498808614</v>
      </c>
      <c r="K646" s="97">
        <f t="shared" ca="1" si="164"/>
        <v>1629.8380093658329</v>
      </c>
      <c r="L646" s="97">
        <f t="shared" ca="1" si="165"/>
        <v>1894.5930273124636</v>
      </c>
      <c r="M646" s="97">
        <f t="shared" ca="1" si="166"/>
        <v>2202.3555215390188</v>
      </c>
      <c r="N646" s="54">
        <f>Assumptions!E59</f>
        <v>0.25</v>
      </c>
      <c r="O646" s="77">
        <f t="shared" ca="1" si="167"/>
        <v>0.26190131918661186</v>
      </c>
      <c r="P646" s="77">
        <f t="shared" ca="1" si="168"/>
        <v>0.27380263837322372</v>
      </c>
      <c r="Q646" s="77">
        <f t="shared" ca="1" si="169"/>
        <v>0.28570395755983563</v>
      </c>
      <c r="R646" s="77">
        <f t="shared" ca="1" si="170"/>
        <v>0.29760527674644749</v>
      </c>
      <c r="S646" s="97">
        <f t="shared" ca="1" si="171"/>
        <v>177.00513006518619</v>
      </c>
      <c r="T646" s="97">
        <f t="shared" ca="1" si="172"/>
        <v>215.55347254681988</v>
      </c>
      <c r="U646" s="97">
        <f t="shared" ca="1" si="173"/>
        <v>261.95485944441504</v>
      </c>
      <c r="V646" s="97">
        <f t="shared" ca="1" si="174"/>
        <v>317.7434302806048</v>
      </c>
      <c r="W646" s="97">
        <f t="shared" ca="1" si="175"/>
        <v>384.7445207886413</v>
      </c>
      <c r="X646" s="97">
        <f t="shared" ca="1" si="176"/>
        <v>1008.6792487208545</v>
      </c>
      <c r="Y646" s="97">
        <f t="shared" ca="1" si="177"/>
        <v>5909.1077786450523</v>
      </c>
      <c r="Z646" s="97">
        <f t="shared" ca="1" si="178"/>
        <v>11355.155876973844</v>
      </c>
      <c r="AA646" s="97">
        <f ca="1">Assumptions!D40*Y646+(1-Assumptions!D40)*Z646</f>
        <v>8359.8294228930081</v>
      </c>
      <c r="AB646" s="97">
        <f t="shared" ca="1" si="179"/>
        <v>5329.5264778486444</v>
      </c>
      <c r="AC646" s="97">
        <f t="shared" ca="1" si="180"/>
        <v>6338.2057265694984</v>
      </c>
      <c r="AD646" s="97">
        <f ca="1">AC646+Assumptions!D47-Assumptions!D48-Assumptions!D49</f>
        <v>7478.7057265694984</v>
      </c>
      <c r="AE646" s="73">
        <f ca="1">AD646/Assumptions!D46</f>
        <v>160.83238121654836</v>
      </c>
      <c r="AF646" s="77">
        <f ca="1">AE646/Assumptions!D45-1</f>
        <v>0.59555933746575751</v>
      </c>
    </row>
    <row r="647" spans="2:32" x14ac:dyDescent="0.2">
      <c r="B647" s="130">
        <v>636</v>
      </c>
      <c r="C647" s="77">
        <f ca="1">MAX(Assumptions!F70,MIN(Assumptions!G70,NORMINV(RAND(),Assumptions!D70,Assumptions!E70)))</f>
        <v>0.13566554678094084</v>
      </c>
      <c r="D647" s="77">
        <f ca="1">MAX(Assumptions!F71,MIN(Assumptions!G71,NORMINV(RAND(),Assumptions!D71,Assumptions!E71)))</f>
        <v>0.31534430508276701</v>
      </c>
      <c r="E647" s="77">
        <f ca="1">MAX(Assumptions!F72,MIN(Assumptions!G72,NORMINV(RAND(),Assumptions!D72,Assumptions!E72)))</f>
        <v>9.5716667539796227E-2</v>
      </c>
      <c r="F647" s="77">
        <f ca="1">MAX(Assumptions!F73,MIN(Assumptions!G73,NORMINV(RAND(),Assumptions!D73,Assumptions!E73)))</f>
        <v>3.0382518986390449E-2</v>
      </c>
      <c r="G647" s="101">
        <f ca="1">MAX(Assumptions!F74,MIN(Assumptions!G74,NORMINV(RAND(),Assumptions!D74,Assumptions!E74)))</f>
        <v>13.205203947728172</v>
      </c>
      <c r="H647" s="77">
        <f ca="1">MAX(Assumptions!F75,MIN(Assumptions!G75,NORMINV(RAND(),Assumptions!D75,Assumptions!E75)))</f>
        <v>0.60273610377681286</v>
      </c>
      <c r="I647" s="97">
        <f ca="1">'Historical Financials'!F7*(1+C647)</f>
        <v>1178.3665713399041</v>
      </c>
      <c r="J647" s="97">
        <f t="shared" ca="1" si="163"/>
        <v>1338.2303165491148</v>
      </c>
      <c r="K647" s="97">
        <f t="shared" ca="1" si="164"/>
        <v>1519.7820641625822</v>
      </c>
      <c r="L647" s="97">
        <f t="shared" ca="1" si="165"/>
        <v>1725.964128885066</v>
      </c>
      <c r="M647" s="97">
        <f t="shared" ca="1" si="166"/>
        <v>1960.1179961545488</v>
      </c>
      <c r="N647" s="54">
        <f>Assumptions!E59</f>
        <v>0.25</v>
      </c>
      <c r="O647" s="77">
        <f t="shared" ca="1" si="167"/>
        <v>0.26633607627069178</v>
      </c>
      <c r="P647" s="77">
        <f t="shared" ca="1" si="168"/>
        <v>0.2826721525413835</v>
      </c>
      <c r="Q647" s="77">
        <f t="shared" ca="1" si="169"/>
        <v>0.29900822881207523</v>
      </c>
      <c r="R647" s="77">
        <f t="shared" ca="1" si="170"/>
        <v>0.31534430508276701</v>
      </c>
      <c r="S647" s="97">
        <f t="shared" ca="1" si="171"/>
        <v>177.56101900756391</v>
      </c>
      <c r="T647" s="97">
        <f t="shared" ca="1" si="172"/>
        <v>214.82660639762662</v>
      </c>
      <c r="U647" s="97">
        <f t="shared" ca="1" si="173"/>
        <v>258.93547084949989</v>
      </c>
      <c r="V647" s="97">
        <f t="shared" ca="1" si="174"/>
        <v>311.05852783707581</v>
      </c>
      <c r="W647" s="97">
        <f t="shared" ca="1" si="175"/>
        <v>372.55844713387251</v>
      </c>
      <c r="X647" s="97">
        <f t="shared" ca="1" si="176"/>
        <v>989.50134142927323</v>
      </c>
      <c r="Y647" s="97">
        <f t="shared" ca="1" si="177"/>
        <v>5875.6059385034496</v>
      </c>
      <c r="Z647" s="97">
        <f t="shared" ca="1" si="178"/>
        <v>8162.2956481687879</v>
      </c>
      <c r="AA647" s="97">
        <f ca="1">Assumptions!D40*Y647+(1-Assumptions!D40)*Z647</f>
        <v>6904.6163078528516</v>
      </c>
      <c r="AB647" s="97">
        <f t="shared" ca="1" si="179"/>
        <v>4371.6784393277003</v>
      </c>
      <c r="AC647" s="97">
        <f t="shared" ca="1" si="180"/>
        <v>5361.1797807569737</v>
      </c>
      <c r="AD647" s="97">
        <f ca="1">AC647+Assumptions!D47-Assumptions!D48-Assumptions!D49</f>
        <v>6501.6797807569737</v>
      </c>
      <c r="AE647" s="73">
        <f ca="1">AD647/Assumptions!D46</f>
        <v>139.82107055391342</v>
      </c>
      <c r="AF647" s="77">
        <f ca="1">AE647/Assumptions!D45-1</f>
        <v>0.38711379517771238</v>
      </c>
    </row>
    <row r="648" spans="2:32" x14ac:dyDescent="0.2">
      <c r="B648" s="130">
        <v>637</v>
      </c>
      <c r="C648" s="77">
        <f ca="1">MAX(Assumptions!F70,MIN(Assumptions!G70,NORMINV(RAND(),Assumptions!D70,Assumptions!E70)))</f>
        <v>0.20068291418489584</v>
      </c>
      <c r="D648" s="77">
        <f ca="1">MAX(Assumptions!F71,MIN(Assumptions!G71,NORMINV(RAND(),Assumptions!D71,Assumptions!E71)))</f>
        <v>0.29566283837982582</v>
      </c>
      <c r="E648" s="77">
        <f ca="1">MAX(Assumptions!F72,MIN(Assumptions!G72,NORMINV(RAND(),Assumptions!D72,Assumptions!E72)))</f>
        <v>8.0694785359786497E-2</v>
      </c>
      <c r="F648" s="77">
        <f ca="1">MAX(Assumptions!F73,MIN(Assumptions!G73,NORMINV(RAND(),Assumptions!D73,Assumptions!E73)))</f>
        <v>2.6432921499916717E-2</v>
      </c>
      <c r="G648" s="101">
        <f ca="1">MAX(Assumptions!F74,MIN(Assumptions!G74,NORMINV(RAND(),Assumptions!D74,Assumptions!E74)))</f>
        <v>14.007788979749808</v>
      </c>
      <c r="H648" s="77">
        <f ca="1">MAX(Assumptions!F75,MIN(Assumptions!G75,NORMINV(RAND(),Assumptions!D75,Assumptions!E75)))</f>
        <v>0.62386325409204768</v>
      </c>
      <c r="I648" s="97">
        <f ca="1">'Historical Financials'!F7*(1+C648)</f>
        <v>1245.8285917582477</v>
      </c>
      <c r="J648" s="97">
        <f t="shared" ca="1" si="163"/>
        <v>1495.8451041271578</v>
      </c>
      <c r="K648" s="97">
        <f t="shared" ca="1" si="164"/>
        <v>1796.0356587926049</v>
      </c>
      <c r="L648" s="97">
        <f t="shared" ca="1" si="165"/>
        <v>2156.4693287790942</v>
      </c>
      <c r="M648" s="97">
        <f t="shared" ca="1" si="166"/>
        <v>2589.2358780288291</v>
      </c>
      <c r="N648" s="54">
        <f>Assumptions!E59</f>
        <v>0.25</v>
      </c>
      <c r="O648" s="77">
        <f t="shared" ca="1" si="167"/>
        <v>0.26141570959495647</v>
      </c>
      <c r="P648" s="77">
        <f t="shared" ca="1" si="168"/>
        <v>0.27283141918991294</v>
      </c>
      <c r="Q648" s="77">
        <f t="shared" ca="1" si="169"/>
        <v>0.28424712878486935</v>
      </c>
      <c r="R648" s="77">
        <f t="shared" ca="1" si="170"/>
        <v>0.29566283837982582</v>
      </c>
      <c r="S648" s="97">
        <f t="shared" ca="1" si="171"/>
        <v>194.30666982380342</v>
      </c>
      <c r="T648" s="97">
        <f t="shared" ca="1" si="172"/>
        <v>243.95387066229108</v>
      </c>
      <c r="U648" s="97">
        <f t="shared" ca="1" si="173"/>
        <v>305.70232606704235</v>
      </c>
      <c r="V648" s="97">
        <f t="shared" ca="1" si="174"/>
        <v>382.40959300268901</v>
      </c>
      <c r="W648" s="97">
        <f t="shared" ca="1" si="175"/>
        <v>477.5927926783927</v>
      </c>
      <c r="X648" s="97">
        <f t="shared" ca="1" si="176"/>
        <v>1235.2472466643212</v>
      </c>
      <c r="Y648" s="97">
        <f t="shared" ca="1" si="177"/>
        <v>9034.2817331553979</v>
      </c>
      <c r="Z648" s="97">
        <f t="shared" ca="1" si="178"/>
        <v>10723.534387074587</v>
      </c>
      <c r="AA648" s="97">
        <f ca="1">Assumptions!D40*Y648+(1-Assumptions!D40)*Z648</f>
        <v>9794.4454274190321</v>
      </c>
      <c r="AB648" s="97">
        <f t="shared" ca="1" si="179"/>
        <v>6644.5346625693337</v>
      </c>
      <c r="AC648" s="97">
        <f t="shared" ca="1" si="180"/>
        <v>7879.7819092336549</v>
      </c>
      <c r="AD648" s="97">
        <f ca="1">AC648+Assumptions!D47-Assumptions!D48-Assumptions!D49</f>
        <v>9020.281909233654</v>
      </c>
      <c r="AE648" s="73">
        <f ca="1">AD648/Assumptions!D46</f>
        <v>193.98455718782051</v>
      </c>
      <c r="AF648" s="77">
        <f ca="1">AE648/Assumptions!D45-1</f>
        <v>0.92444997210139412</v>
      </c>
    </row>
    <row r="649" spans="2:32" x14ac:dyDescent="0.2">
      <c r="B649" s="130">
        <v>638</v>
      </c>
      <c r="C649" s="77">
        <f ca="1">MAX(Assumptions!F70,MIN(Assumptions!G70,NORMINV(RAND(),Assumptions!D70,Assumptions!E70)))</f>
        <v>0.1782321589961271</v>
      </c>
      <c r="D649" s="77">
        <f ca="1">MAX(Assumptions!F71,MIN(Assumptions!G71,NORMINV(RAND(),Assumptions!D71,Assumptions!E71)))</f>
        <v>0.37082423996834257</v>
      </c>
      <c r="E649" s="77">
        <f ca="1">MAX(Assumptions!F72,MIN(Assumptions!G72,NORMINV(RAND(),Assumptions!D72,Assumptions!E72)))</f>
        <v>7.6618860317837018E-2</v>
      </c>
      <c r="F649" s="77">
        <f ca="1">MAX(Assumptions!F73,MIN(Assumptions!G73,NORMINV(RAND(),Assumptions!D73,Assumptions!E73)))</f>
        <v>3.3356830483312054E-2</v>
      </c>
      <c r="G649" s="101">
        <f ca="1">MAX(Assumptions!F74,MIN(Assumptions!G74,NORMINV(RAND(),Assumptions!D74,Assumptions!E74)))</f>
        <v>14.087184529606475</v>
      </c>
      <c r="H649" s="77">
        <f ca="1">MAX(Assumptions!F75,MIN(Assumptions!G75,NORMINV(RAND(),Assumptions!D75,Assumptions!E75)))</f>
        <v>0.63428869667948884</v>
      </c>
      <c r="I649" s="97">
        <f ca="1">'Historical Financials'!F7*(1+C649)</f>
        <v>1222.5336881743813</v>
      </c>
      <c r="J649" s="97">
        <f t="shared" ca="1" si="163"/>
        <v>1440.4285068631993</v>
      </c>
      <c r="K649" s="97">
        <f t="shared" ca="1" si="164"/>
        <v>1697.1591895209951</v>
      </c>
      <c r="L649" s="97">
        <f t="shared" ca="1" si="165"/>
        <v>1999.6475360294394</v>
      </c>
      <c r="M649" s="97">
        <f t="shared" ca="1" si="166"/>
        <v>2356.0490336072521</v>
      </c>
      <c r="N649" s="54">
        <f>Assumptions!E59</f>
        <v>0.25</v>
      </c>
      <c r="O649" s="77">
        <f t="shared" ca="1" si="167"/>
        <v>0.28020605999208564</v>
      </c>
      <c r="P649" s="77">
        <f t="shared" ca="1" si="168"/>
        <v>0.31041211998417129</v>
      </c>
      <c r="Q649" s="77">
        <f t="shared" ca="1" si="169"/>
        <v>0.34061817997625693</v>
      </c>
      <c r="R649" s="77">
        <f t="shared" ca="1" si="170"/>
        <v>0.37082423996834257</v>
      </c>
      <c r="S649" s="97">
        <f t="shared" ca="1" si="171"/>
        <v>193.85982492972423</v>
      </c>
      <c r="T649" s="97">
        <f t="shared" ca="1" si="172"/>
        <v>256.00957187870506</v>
      </c>
      <c r="U649" s="97">
        <f t="shared" ca="1" si="173"/>
        <v>334.15519860191932</v>
      </c>
      <c r="V649" s="97">
        <f t="shared" ca="1" si="174"/>
        <v>432.02437295197046</v>
      </c>
      <c r="W649" s="97">
        <f t="shared" ca="1" si="175"/>
        <v>554.16540700622147</v>
      </c>
      <c r="X649" s="97">
        <f t="shared" ca="1" si="176"/>
        <v>1373.3755270171673</v>
      </c>
      <c r="Y649" s="97">
        <f t="shared" ca="1" si="177"/>
        <v>13236.794730570959</v>
      </c>
      <c r="Z649" s="97">
        <f t="shared" ca="1" si="178"/>
        <v>12307.692678884156</v>
      </c>
      <c r="AA649" s="97">
        <f ca="1">Assumptions!D40*Y649+(1-Assumptions!D40)*Z649</f>
        <v>12818.698807311897</v>
      </c>
      <c r="AB649" s="97">
        <f t="shared" ca="1" si="179"/>
        <v>8862.046521006092</v>
      </c>
      <c r="AC649" s="97">
        <f t="shared" ca="1" si="180"/>
        <v>10235.42204802326</v>
      </c>
      <c r="AD649" s="97">
        <f ca="1">AC649+Assumptions!D47-Assumptions!D48-Assumptions!D49</f>
        <v>11375.92204802326</v>
      </c>
      <c r="AE649" s="73">
        <f ca="1">AD649/Assumptions!D46</f>
        <v>244.64348490372601</v>
      </c>
      <c r="AF649" s="77">
        <f ca="1">AE649/Assumptions!D45-1</f>
        <v>1.4270186994417262</v>
      </c>
    </row>
    <row r="650" spans="2:32" x14ac:dyDescent="0.2">
      <c r="B650" s="130">
        <v>639</v>
      </c>
      <c r="C650" s="77">
        <f ca="1">MAX(Assumptions!F70,MIN(Assumptions!G70,NORMINV(RAND(),Assumptions!D70,Assumptions!E70)))</f>
        <v>0.22731238919366986</v>
      </c>
      <c r="D650" s="77">
        <f ca="1">MAX(Assumptions!F71,MIN(Assumptions!G71,NORMINV(RAND(),Assumptions!D71,Assumptions!E71)))</f>
        <v>0.32489937827829346</v>
      </c>
      <c r="E650" s="77">
        <f ca="1">MAX(Assumptions!F72,MIN(Assumptions!G72,NORMINV(RAND(),Assumptions!D72,Assumptions!E72)))</f>
        <v>7.1842036811975332E-2</v>
      </c>
      <c r="F650" s="77">
        <f ca="1">MAX(Assumptions!F73,MIN(Assumptions!G73,NORMINV(RAND(),Assumptions!D73,Assumptions!E73)))</f>
        <v>3.8518895299306292E-2</v>
      </c>
      <c r="G650" s="101">
        <f ca="1">MAX(Assumptions!F74,MIN(Assumptions!G74,NORMINV(RAND(),Assumptions!D74,Assumptions!E74)))</f>
        <v>13.621871574081759</v>
      </c>
      <c r="H650" s="77">
        <f ca="1">MAX(Assumptions!F75,MIN(Assumptions!G75,NORMINV(RAND(),Assumptions!D75,Assumptions!E75)))</f>
        <v>0.59699412205904145</v>
      </c>
      <c r="I650" s="97">
        <f ca="1">'Historical Financials'!F7*(1+C650)</f>
        <v>1273.4593350273517</v>
      </c>
      <c r="J650" s="97">
        <f t="shared" ca="1" si="163"/>
        <v>1562.9324190134012</v>
      </c>
      <c r="K650" s="97">
        <f t="shared" ca="1" si="164"/>
        <v>1918.2063213275794</v>
      </c>
      <c r="L650" s="97">
        <f t="shared" ca="1" si="165"/>
        <v>2354.2383831949519</v>
      </c>
      <c r="M650" s="97">
        <f t="shared" ca="1" si="166"/>
        <v>2889.3859348104388</v>
      </c>
      <c r="N650" s="54">
        <f>Assumptions!E59</f>
        <v>0.25</v>
      </c>
      <c r="O650" s="77">
        <f t="shared" ca="1" si="167"/>
        <v>0.26872484456957335</v>
      </c>
      <c r="P650" s="77">
        <f t="shared" ca="1" si="168"/>
        <v>0.2874496891391467</v>
      </c>
      <c r="Q650" s="77">
        <f t="shared" ca="1" si="169"/>
        <v>0.30617453370872011</v>
      </c>
      <c r="R650" s="77">
        <f t="shared" ca="1" si="170"/>
        <v>0.32489937827829346</v>
      </c>
      <c r="S650" s="97">
        <f t="shared" ca="1" si="171"/>
        <v>190.06193442313614</v>
      </c>
      <c r="T650" s="97">
        <f t="shared" ca="1" si="172"/>
        <v>250.73679778117696</v>
      </c>
      <c r="U650" s="97">
        <f t="shared" ca="1" si="173"/>
        <v>329.17528200490727</v>
      </c>
      <c r="V650" s="97">
        <f t="shared" ca="1" si="174"/>
        <v>430.3180431447683</v>
      </c>
      <c r="W650" s="97">
        <f t="shared" ca="1" si="175"/>
        <v>560.43401924004195</v>
      </c>
      <c r="X650" s="97">
        <f t="shared" ca="1" si="176"/>
        <v>1385.0925249895633</v>
      </c>
      <c r="Y650" s="97">
        <f t="shared" ca="1" si="177"/>
        <v>17465.979860513489</v>
      </c>
      <c r="Z650" s="97">
        <f t="shared" ca="1" si="178"/>
        <v>12787.663988221504</v>
      </c>
      <c r="AA650" s="97">
        <f ca="1">Assumptions!D40*Y650+(1-Assumptions!D40)*Z650</f>
        <v>15360.737717982096</v>
      </c>
      <c r="AB650" s="97">
        <f t="shared" ca="1" si="179"/>
        <v>10858.207707310752</v>
      </c>
      <c r="AC650" s="97">
        <f t="shared" ca="1" si="180"/>
        <v>12243.300232300315</v>
      </c>
      <c r="AD650" s="97">
        <f ca="1">AC650+Assumptions!D47-Assumptions!D48-Assumptions!D49</f>
        <v>13383.800232300315</v>
      </c>
      <c r="AE650" s="73">
        <f ca="1">AD650/Assumptions!D46</f>
        <v>287.82366090968418</v>
      </c>
      <c r="AF650" s="77">
        <f ca="1">AE650/Assumptions!D45-1</f>
        <v>1.8553934614055971</v>
      </c>
    </row>
    <row r="651" spans="2:32" x14ac:dyDescent="0.2">
      <c r="B651" s="130">
        <v>640</v>
      </c>
      <c r="C651" s="77">
        <f ca="1">MAX(Assumptions!F70,MIN(Assumptions!G70,NORMINV(RAND(),Assumptions!D70,Assumptions!E70)))</f>
        <v>0.18260452931666715</v>
      </c>
      <c r="D651" s="77">
        <f ca="1">MAX(Assumptions!F71,MIN(Assumptions!G71,NORMINV(RAND(),Assumptions!D71,Assumptions!E71)))</f>
        <v>0.27942201871040723</v>
      </c>
      <c r="E651" s="77">
        <f ca="1">MAX(Assumptions!F72,MIN(Assumptions!G72,NORMINV(RAND(),Assumptions!D72,Assumptions!E72)))</f>
        <v>9.6200814917418109E-2</v>
      </c>
      <c r="F651" s="77">
        <f ca="1">MAX(Assumptions!F73,MIN(Assumptions!G73,NORMINV(RAND(),Assumptions!D73,Assumptions!E73)))</f>
        <v>4.601554503319602E-2</v>
      </c>
      <c r="G651" s="101">
        <f ca="1">MAX(Assumptions!F74,MIN(Assumptions!G74,NORMINV(RAND(),Assumptions!D74,Assumptions!E74)))</f>
        <v>11.839984573199851</v>
      </c>
      <c r="H651" s="77">
        <f ca="1">MAX(Assumptions!F75,MIN(Assumptions!G75,NORMINV(RAND(),Assumptions!D75,Assumptions!E75)))</f>
        <v>0.62630102646847574</v>
      </c>
      <c r="I651" s="97">
        <f ca="1">'Historical Financials'!F7*(1+C651)</f>
        <v>1227.0704596189737</v>
      </c>
      <c r="J651" s="97">
        <f t="shared" ca="1" si="163"/>
        <v>1451.1390833360829</v>
      </c>
      <c r="K651" s="97">
        <f t="shared" ca="1" si="164"/>
        <v>1716.1236526216881</v>
      </c>
      <c r="L651" s="97">
        <f t="shared" ca="1" si="165"/>
        <v>2029.495604457871</v>
      </c>
      <c r="M651" s="97">
        <f t="shared" ca="1" si="166"/>
        <v>2400.0906940601453</v>
      </c>
      <c r="N651" s="54">
        <f>Assumptions!E59</f>
        <v>0.25</v>
      </c>
      <c r="O651" s="77">
        <f t="shared" ca="1" si="167"/>
        <v>0.25735550467760182</v>
      </c>
      <c r="P651" s="77">
        <f t="shared" ca="1" si="168"/>
        <v>0.26471100935520364</v>
      </c>
      <c r="Q651" s="77">
        <f t="shared" ca="1" si="169"/>
        <v>0.27206651403280541</v>
      </c>
      <c r="R651" s="77">
        <f t="shared" ca="1" si="170"/>
        <v>0.27942201871040723</v>
      </c>
      <c r="S651" s="97">
        <f t="shared" ca="1" si="171"/>
        <v>192.12887210212688</v>
      </c>
      <c r="T651" s="97">
        <f t="shared" ca="1" si="172"/>
        <v>233.89752403234982</v>
      </c>
      <c r="U651" s="97">
        <f t="shared" ca="1" si="173"/>
        <v>284.51404133727351</v>
      </c>
      <c r="V651" s="97">
        <f t="shared" ca="1" si="174"/>
        <v>345.81699337382059</v>
      </c>
      <c r="W651" s="97">
        <f t="shared" ca="1" si="175"/>
        <v>420.02138479579406</v>
      </c>
      <c r="X651" s="97">
        <f t="shared" ca="1" si="176"/>
        <v>1090.7439538168364</v>
      </c>
      <c r="Y651" s="97">
        <f t="shared" ca="1" si="177"/>
        <v>8754.5389066623047</v>
      </c>
      <c r="Z651" s="97">
        <f t="shared" ca="1" si="178"/>
        <v>7940.3457861753222</v>
      </c>
      <c r="AA651" s="97">
        <f ca="1">Assumptions!D40*Y651+(1-Assumptions!D40)*Z651</f>
        <v>8388.1520024431629</v>
      </c>
      <c r="AB651" s="97">
        <f t="shared" ca="1" si="179"/>
        <v>5299.265622332754</v>
      </c>
      <c r="AC651" s="97">
        <f t="shared" ca="1" si="180"/>
        <v>6390.0095761495904</v>
      </c>
      <c r="AD651" s="97">
        <f ca="1">AC651+Assumptions!D47-Assumptions!D48-Assumptions!D49</f>
        <v>7530.5095761495904</v>
      </c>
      <c r="AE651" s="73">
        <f ca="1">AD651/Assumptions!D46</f>
        <v>161.94644249784065</v>
      </c>
      <c r="AF651" s="77">
        <f ca="1">AE651/Assumptions!D45-1</f>
        <v>0.60661153271667323</v>
      </c>
    </row>
    <row r="652" spans="2:32" x14ac:dyDescent="0.2">
      <c r="B652" s="130">
        <v>641</v>
      </c>
      <c r="C652" s="77">
        <f ca="1">MAX(Assumptions!F70,MIN(Assumptions!G70,NORMINV(RAND(),Assumptions!D70,Assumptions!E70)))</f>
        <v>0.10286366160259447</v>
      </c>
      <c r="D652" s="77">
        <f ca="1">MAX(Assumptions!F71,MIN(Assumptions!G71,NORMINV(RAND(),Assumptions!D71,Assumptions!E71)))</f>
        <v>0.26875424666144399</v>
      </c>
      <c r="E652" s="77">
        <f ca="1">MAX(Assumptions!F72,MIN(Assumptions!G72,NORMINV(RAND(),Assumptions!D72,Assumptions!E72)))</f>
        <v>8.1019737282265358E-2</v>
      </c>
      <c r="F652" s="77">
        <f ca="1">MAX(Assumptions!F73,MIN(Assumptions!G73,NORMINV(RAND(),Assumptions!D73,Assumptions!E73)))</f>
        <v>2.5092969588301296E-2</v>
      </c>
      <c r="G652" s="101">
        <f ca="1">MAX(Assumptions!F74,MIN(Assumptions!G74,NORMINV(RAND(),Assumptions!D74,Assumptions!E74)))</f>
        <v>15.825449878770895</v>
      </c>
      <c r="H652" s="77">
        <f ca="1">MAX(Assumptions!F75,MIN(Assumptions!G75,NORMINV(RAND(),Assumptions!D75,Assumptions!E75)))</f>
        <v>0.50172636449537722</v>
      </c>
      <c r="I652" s="97">
        <f ca="1">'Historical Financials'!F7*(1+C652)</f>
        <v>1144.3313352788518</v>
      </c>
      <c r="J652" s="97">
        <f t="shared" ref="J652:J715" ca="1" si="181">I652*(1+C652)</f>
        <v>1262.0414465122208</v>
      </c>
      <c r="K652" s="97">
        <f t="shared" ref="K652:K715" ca="1" si="182">J652*(1+C652)</f>
        <v>1391.8596507947027</v>
      </c>
      <c r="L652" s="97">
        <f t="shared" ref="L652:L715" ca="1" si="183">K652*(1+C652)</f>
        <v>1535.0314309123542</v>
      </c>
      <c r="M652" s="97">
        <f t="shared" ref="M652:M715" ca="1" si="184">L652*(1+C652)</f>
        <v>1692.9303845710688</v>
      </c>
      <c r="N652" s="54">
        <f>Assumptions!E59</f>
        <v>0.25</v>
      </c>
      <c r="O652" s="77">
        <f t="shared" ref="O652:O715" ca="1" si="185">N652+(D652-N652)/4</f>
        <v>0.25468856166536102</v>
      </c>
      <c r="P652" s="77">
        <f t="shared" ref="P652:P715" ca="1" si="186">N652+2*(D652-N652)/4</f>
        <v>0.25937712333072199</v>
      </c>
      <c r="Q652" s="77">
        <f t="shared" ref="Q652:Q715" ca="1" si="187">N652+3*(D652-N652)/4</f>
        <v>0.26406568499608296</v>
      </c>
      <c r="R652" s="77">
        <f t="shared" ref="R652:R715" ca="1" si="188">D652</f>
        <v>0.26875424666144399</v>
      </c>
      <c r="S652" s="97">
        <f t="shared" ref="S652:S715" ca="1" si="189">I652*N652*H652</f>
        <v>143.53530015689972</v>
      </c>
      <c r="T652" s="97">
        <f t="shared" ref="T652:T715" ca="1" si="190">J652*O652*H652</f>
        <v>161.2686614468364</v>
      </c>
      <c r="U652" s="97">
        <f t="shared" ref="U652:U715" ca="1" si="191">K652*P652*H652</f>
        <v>181.13152230975643</v>
      </c>
      <c r="V652" s="97">
        <f t="shared" ref="V652:V715" ca="1" si="192">L652*Q652*H652</f>
        <v>203.37434348706091</v>
      </c>
      <c r="W652" s="97">
        <f t="shared" ref="W652:W715" ca="1" si="193">M652*R652*H652</f>
        <v>228.2765802460014</v>
      </c>
      <c r="X652" s="97">
        <f t="shared" ref="X652:X715" ca="1" si="194">S652/(1+E652)^1+T652/(1+E652)^2+U652/(1+E652)^3+V652/(1+E652)^4+W652/(1+E652)^5</f>
        <v>717.71314209431648</v>
      </c>
      <c r="Y652" s="97">
        <f t="shared" ref="Y652:Y715" ca="1" si="195">W652*(1+F652)/(E652-F652)</f>
        <v>4184.1273361680596</v>
      </c>
      <c r="Z652" s="97">
        <f t="shared" ref="Z652:Z715" ca="1" si="196">M652*R652*G652</f>
        <v>7200.2984790598994</v>
      </c>
      <c r="AA652" s="97">
        <f ca="1">Assumptions!D40*Y652+(1-Assumptions!D40)*Z652</f>
        <v>5541.4043504693873</v>
      </c>
      <c r="AB652" s="97">
        <f t="shared" ref="AB652:AB715" ca="1" si="197">AA652/(1+E652)^5</f>
        <v>3753.6322728163718</v>
      </c>
      <c r="AC652" s="97">
        <f t="shared" ref="AC652:AC715" ca="1" si="198">X652+AB652</f>
        <v>4471.3454149106883</v>
      </c>
      <c r="AD652" s="97">
        <f ca="1">AC652+Assumptions!D47-Assumptions!D48-Assumptions!D49</f>
        <v>5611.8454149106883</v>
      </c>
      <c r="AE652" s="73">
        <f ca="1">AD652/Assumptions!D46</f>
        <v>120.68484763248792</v>
      </c>
      <c r="AF652" s="77">
        <f ca="1">AE652/Assumptions!D45-1</f>
        <v>0.19727031381436433</v>
      </c>
    </row>
    <row r="653" spans="2:32" x14ac:dyDescent="0.2">
      <c r="B653" s="130">
        <v>642</v>
      </c>
      <c r="C653" s="77">
        <f ca="1">MAX(Assumptions!F70,MIN(Assumptions!G70,NORMINV(RAND(),Assumptions!D70,Assumptions!E70)))</f>
        <v>0.16927451274795616</v>
      </c>
      <c r="D653" s="77">
        <f ca="1">MAX(Assumptions!F71,MIN(Assumptions!G71,NORMINV(RAND(),Assumptions!D71,Assumptions!E71)))</f>
        <v>0.2906960240280278</v>
      </c>
      <c r="E653" s="77">
        <f ca="1">MAX(Assumptions!F72,MIN(Assumptions!G72,NORMINV(RAND(),Assumptions!D72,Assumptions!E72)))</f>
        <v>8.9813182305884462E-2</v>
      </c>
      <c r="F653" s="77">
        <f ca="1">MAX(Assumptions!F73,MIN(Assumptions!G73,NORMINV(RAND(),Assumptions!D73,Assumptions!E73)))</f>
        <v>4.5550649893366005E-2</v>
      </c>
      <c r="G653" s="101">
        <f ca="1">MAX(Assumptions!F74,MIN(Assumptions!G74,NORMINV(RAND(),Assumptions!D74,Assumptions!E74)))</f>
        <v>16.323697457624945</v>
      </c>
      <c r="H653" s="77">
        <f ca="1">MAX(Assumptions!F75,MIN(Assumptions!G75,NORMINV(RAND(),Assumptions!D75,Assumptions!E75)))</f>
        <v>0.57175674409704513</v>
      </c>
      <c r="I653" s="97">
        <f ca="1">'Historical Financials'!F7*(1+C653)</f>
        <v>1213.2392344272794</v>
      </c>
      <c r="J653" s="97">
        <f t="shared" ca="1" si="181"/>
        <v>1418.6097146816605</v>
      </c>
      <c r="K653" s="97">
        <f t="shared" ca="1" si="182"/>
        <v>1658.7441829139159</v>
      </c>
      <c r="L653" s="97">
        <f t="shared" ca="1" si="183"/>
        <v>1939.5272962501758</v>
      </c>
      <c r="M653" s="97">
        <f t="shared" ca="1" si="184"/>
        <v>2267.8398342842852</v>
      </c>
      <c r="N653" s="54">
        <f>Assumptions!E59</f>
        <v>0.25</v>
      </c>
      <c r="O653" s="77">
        <f t="shared" ca="1" si="185"/>
        <v>0.26017400600700696</v>
      </c>
      <c r="P653" s="77">
        <f t="shared" ca="1" si="186"/>
        <v>0.27034801201401393</v>
      </c>
      <c r="Q653" s="77">
        <f t="shared" ca="1" si="187"/>
        <v>0.28052201802102084</v>
      </c>
      <c r="R653" s="77">
        <f t="shared" ca="1" si="188"/>
        <v>0.2906960240280278</v>
      </c>
      <c r="S653" s="97">
        <f t="shared" ca="1" si="189"/>
        <v>173.41942862173323</v>
      </c>
      <c r="T653" s="97">
        <f t="shared" ca="1" si="190"/>
        <v>211.027050833956</v>
      </c>
      <c r="U653" s="97">
        <f t="shared" ca="1" si="191"/>
        <v>256.39756075283071</v>
      </c>
      <c r="V653" s="97">
        <f t="shared" ca="1" si="192"/>
        <v>311.08147287962765</v>
      </c>
      <c r="W653" s="97">
        <f t="shared" ca="1" si="193"/>
        <v>376.93179018632719</v>
      </c>
      <c r="X653" s="97">
        <f t="shared" ca="1" si="194"/>
        <v>1000.6125634017249</v>
      </c>
      <c r="Y653" s="97">
        <f t="shared" ca="1" si="195"/>
        <v>8903.7218774975336</v>
      </c>
      <c r="Z653" s="97">
        <f t="shared" ca="1" si="196"/>
        <v>10761.430571107045</v>
      </c>
      <c r="AA653" s="97">
        <f ca="1">Assumptions!D40*Y653+(1-Assumptions!D40)*Z653</f>
        <v>9739.6907896218145</v>
      </c>
      <c r="AB653" s="97">
        <f t="shared" ca="1" si="197"/>
        <v>6335.558208240056</v>
      </c>
      <c r="AC653" s="97">
        <f t="shared" ca="1" si="198"/>
        <v>7336.1707716417804</v>
      </c>
      <c r="AD653" s="97">
        <f ca="1">AC653+Assumptions!D47-Assumptions!D48-Assumptions!D49</f>
        <v>8476.6707716417804</v>
      </c>
      <c r="AE653" s="73">
        <f ca="1">AD653/Assumptions!D46</f>
        <v>182.29399508907053</v>
      </c>
      <c r="AF653" s="77">
        <f ca="1">AE653/Assumptions!D45-1</f>
        <v>0.80847217350268386</v>
      </c>
    </row>
    <row r="654" spans="2:32" x14ac:dyDescent="0.2">
      <c r="B654" s="130">
        <v>643</v>
      </c>
      <c r="C654" s="77">
        <f ca="1">MAX(Assumptions!F70,MIN(Assumptions!G70,NORMINV(RAND(),Assumptions!D70,Assumptions!E70)))</f>
        <v>0.14044623074281401</v>
      </c>
      <c r="D654" s="77">
        <f ca="1">MAX(Assumptions!F71,MIN(Assumptions!G71,NORMINV(RAND(),Assumptions!D71,Assumptions!E71)))</f>
        <v>0.28514372894693119</v>
      </c>
      <c r="E654" s="77">
        <f ca="1">MAX(Assumptions!F72,MIN(Assumptions!G72,NORMINV(RAND(),Assumptions!D72,Assumptions!E72)))</f>
        <v>9.060190270050332E-2</v>
      </c>
      <c r="F654" s="77">
        <f ca="1">MAX(Assumptions!F73,MIN(Assumptions!G73,NORMINV(RAND(),Assumptions!D73,Assumptions!E73)))</f>
        <v>1.9938149384827207E-2</v>
      </c>
      <c r="G654" s="101">
        <f ca="1">MAX(Assumptions!F74,MIN(Assumptions!G74,NORMINV(RAND(),Assumptions!D74,Assumptions!E74)))</f>
        <v>17.046434841588113</v>
      </c>
      <c r="H654" s="77">
        <f ca="1">MAX(Assumptions!F75,MIN(Assumptions!G75,NORMINV(RAND(),Assumptions!D75,Assumptions!E75)))</f>
        <v>0.51433681412671828</v>
      </c>
      <c r="I654" s="97">
        <f ca="1">'Historical Financials'!F7*(1+C654)</f>
        <v>1183.3270090187436</v>
      </c>
      <c r="J654" s="97">
        <f t="shared" ca="1" si="181"/>
        <v>1349.5208271715942</v>
      </c>
      <c r="K654" s="97">
        <f t="shared" ca="1" si="182"/>
        <v>1539.0559406567693</v>
      </c>
      <c r="L654" s="97">
        <f t="shared" ca="1" si="183"/>
        <v>1755.2105464243486</v>
      </c>
      <c r="M654" s="97">
        <f t="shared" ca="1" si="184"/>
        <v>2001.7232518296835</v>
      </c>
      <c r="N654" s="54">
        <f>Assumptions!E59</f>
        <v>0.25</v>
      </c>
      <c r="O654" s="77">
        <f t="shared" ca="1" si="185"/>
        <v>0.2587859322367328</v>
      </c>
      <c r="P654" s="77">
        <f t="shared" ca="1" si="186"/>
        <v>0.26757186447346559</v>
      </c>
      <c r="Q654" s="77">
        <f t="shared" ca="1" si="187"/>
        <v>0.27635779671019839</v>
      </c>
      <c r="R654" s="77">
        <f t="shared" ca="1" si="188"/>
        <v>0.28514372894693119</v>
      </c>
      <c r="S654" s="97">
        <f t="shared" ca="1" si="189"/>
        <v>152.15716097219976</v>
      </c>
      <c r="T654" s="97">
        <f t="shared" ca="1" si="190"/>
        <v>179.62544869786745</v>
      </c>
      <c r="U654" s="97">
        <f t="shared" ca="1" si="191"/>
        <v>211.80804950588882</v>
      </c>
      <c r="V654" s="97">
        <f t="shared" ca="1" si="192"/>
        <v>249.48736247877792</v>
      </c>
      <c r="W654" s="97">
        <f t="shared" ca="1" si="193"/>
        <v>293.57256620006342</v>
      </c>
      <c r="X654" s="97">
        <f t="shared" ca="1" si="194"/>
        <v>820.45039565053776</v>
      </c>
      <c r="Y654" s="97">
        <f t="shared" ca="1" si="195"/>
        <v>4237.3330856432503</v>
      </c>
      <c r="Z654" s="97">
        <f t="shared" ca="1" si="196"/>
        <v>9729.7441745522356</v>
      </c>
      <c r="AA654" s="97">
        <f ca="1">Assumptions!D40*Y654+(1-Assumptions!D40)*Z654</f>
        <v>6708.9180756522928</v>
      </c>
      <c r="AB654" s="97">
        <f t="shared" ca="1" si="197"/>
        <v>4348.3173608485349</v>
      </c>
      <c r="AC654" s="97">
        <f t="shared" ca="1" si="198"/>
        <v>5168.7677564990727</v>
      </c>
      <c r="AD654" s="97">
        <f ca="1">AC654+Assumptions!D47-Assumptions!D48-Assumptions!D49</f>
        <v>6309.2677564990727</v>
      </c>
      <c r="AE654" s="73">
        <f ca="1">AD654/Assumptions!D46</f>
        <v>135.68317755911986</v>
      </c>
      <c r="AF654" s="77">
        <f ca="1">AE654/Assumptions!D45-1</f>
        <v>0.34606326943571286</v>
      </c>
    </row>
    <row r="655" spans="2:32" x14ac:dyDescent="0.2">
      <c r="B655" s="130">
        <v>644</v>
      </c>
      <c r="C655" s="77">
        <f ca="1">MAX(Assumptions!F70,MIN(Assumptions!G70,NORMINV(RAND(),Assumptions!D70,Assumptions!E70)))</f>
        <v>0.10234225539912785</v>
      </c>
      <c r="D655" s="77">
        <f ca="1">MAX(Assumptions!F71,MIN(Assumptions!G71,NORMINV(RAND(),Assumptions!D71,Assumptions!E71)))</f>
        <v>0.30014406856283538</v>
      </c>
      <c r="E655" s="77">
        <f ca="1">MAX(Assumptions!F72,MIN(Assumptions!G72,NORMINV(RAND(),Assumptions!D72,Assumptions!E72)))</f>
        <v>8.2420527489532117E-2</v>
      </c>
      <c r="F655" s="77">
        <f ca="1">MAX(Assumptions!F73,MIN(Assumptions!G73,NORMINV(RAND(),Assumptions!D73,Assumptions!E73)))</f>
        <v>3.8011592224362893E-2</v>
      </c>
      <c r="G655" s="101">
        <f ca="1">MAX(Assumptions!F74,MIN(Assumptions!G74,NORMINV(RAND(),Assumptions!D74,Assumptions!E74)))</f>
        <v>12.555161850469668</v>
      </c>
      <c r="H655" s="77">
        <f ca="1">MAX(Assumptions!F75,MIN(Assumptions!G75,NORMINV(RAND(),Assumptions!D75,Assumptions!E75)))</f>
        <v>0.54200562548681974</v>
      </c>
      <c r="I655" s="97">
        <f ca="1">'Historical Financials'!F7*(1+C655)</f>
        <v>1143.7903242021348</v>
      </c>
      <c r="J655" s="97">
        <f t="shared" ca="1" si="181"/>
        <v>1260.8484056846808</v>
      </c>
      <c r="K655" s="97">
        <f t="shared" ca="1" si="182"/>
        <v>1389.8864752388454</v>
      </c>
      <c r="L655" s="97">
        <f t="shared" ca="1" si="183"/>
        <v>1532.1305918635328</v>
      </c>
      <c r="M655" s="97">
        <f t="shared" ca="1" si="184"/>
        <v>1688.9322922008473</v>
      </c>
      <c r="N655" s="54">
        <f>Assumptions!E59</f>
        <v>0.25</v>
      </c>
      <c r="O655" s="77">
        <f t="shared" ca="1" si="185"/>
        <v>0.26253601714070884</v>
      </c>
      <c r="P655" s="77">
        <f t="shared" ca="1" si="186"/>
        <v>0.27507203428141769</v>
      </c>
      <c r="Q655" s="77">
        <f t="shared" ca="1" si="187"/>
        <v>0.28760805142212653</v>
      </c>
      <c r="R655" s="77">
        <f t="shared" ca="1" si="188"/>
        <v>0.30014406856283538</v>
      </c>
      <c r="S655" s="97">
        <f t="shared" ca="1" si="189"/>
        <v>154.98519752373761</v>
      </c>
      <c r="T655" s="97">
        <f t="shared" ca="1" si="190"/>
        <v>179.41368244455802</v>
      </c>
      <c r="U655" s="97">
        <f t="shared" ca="1" si="191"/>
        <v>207.21899461891852</v>
      </c>
      <c r="V655" s="97">
        <f t="shared" ca="1" si="192"/>
        <v>238.8364558633269</v>
      </c>
      <c r="W655" s="97">
        <f t="shared" ca="1" si="193"/>
        <v>274.75512295061799</v>
      </c>
      <c r="X655" s="97">
        <f t="shared" ca="1" si="194"/>
        <v>818.61022970696501</v>
      </c>
      <c r="Y655" s="97">
        <f t="shared" ca="1" si="195"/>
        <v>6422.1085451120589</v>
      </c>
      <c r="Z655" s="97">
        <f t="shared" ca="1" si="196"/>
        <v>6364.5004326151366</v>
      </c>
      <c r="AA655" s="97">
        <f ca="1">Assumptions!D40*Y655+(1-Assumptions!D40)*Z655</f>
        <v>6396.1848944884441</v>
      </c>
      <c r="AB655" s="97">
        <f t="shared" ca="1" si="197"/>
        <v>4304.6803745637744</v>
      </c>
      <c r="AC655" s="97">
        <f t="shared" ca="1" si="198"/>
        <v>5123.2906042707391</v>
      </c>
      <c r="AD655" s="97">
        <f ca="1">AC655+Assumptions!D47-Assumptions!D48-Assumptions!D49</f>
        <v>6263.7906042707391</v>
      </c>
      <c r="AE655" s="73">
        <f ca="1">AD655/Assumptions!D46</f>
        <v>134.70517428539225</v>
      </c>
      <c r="AF655" s="77">
        <f ca="1">AE655/Assumptions!D45-1</f>
        <v>0.33636085600587551</v>
      </c>
    </row>
    <row r="656" spans="2:32" x14ac:dyDescent="0.2">
      <c r="B656" s="130">
        <v>645</v>
      </c>
      <c r="C656" s="77">
        <f ca="1">MAX(Assumptions!F70,MIN(Assumptions!G70,NORMINV(RAND(),Assumptions!D70,Assumptions!E70)))</f>
        <v>0.12491957540174384</v>
      </c>
      <c r="D656" s="77">
        <f ca="1">MAX(Assumptions!F71,MIN(Assumptions!G71,NORMINV(RAND(),Assumptions!D71,Assumptions!E71)))</f>
        <v>0.29131829798057834</v>
      </c>
      <c r="E656" s="77">
        <f ca="1">MAX(Assumptions!F72,MIN(Assumptions!G72,NORMINV(RAND(),Assumptions!D72,Assumptions!E72)))</f>
        <v>8.8139581298340125E-2</v>
      </c>
      <c r="F656" s="77">
        <f ca="1">MAX(Assumptions!F73,MIN(Assumptions!G73,NORMINV(RAND(),Assumptions!D73,Assumptions!E73)))</f>
        <v>2.1395544529914615E-2</v>
      </c>
      <c r="G656" s="101">
        <f ca="1">MAX(Assumptions!F74,MIN(Assumptions!G74,NORMINV(RAND(),Assumptions!D74,Assumptions!E74)))</f>
        <v>12.059510934965727</v>
      </c>
      <c r="H656" s="77">
        <f ca="1">MAX(Assumptions!F75,MIN(Assumptions!G75,NORMINV(RAND(),Assumptions!D75,Assumptions!E75)))</f>
        <v>0.62803984837707716</v>
      </c>
      <c r="I656" s="97">
        <f ca="1">'Historical Financials'!F7*(1+C656)</f>
        <v>1167.2165514368494</v>
      </c>
      <c r="J656" s="97">
        <f t="shared" ca="1" si="181"/>
        <v>1313.0247474442283</v>
      </c>
      <c r="K656" s="97">
        <f t="shared" ca="1" si="182"/>
        <v>1477.0472413869431</v>
      </c>
      <c r="L656" s="97">
        <f t="shared" ca="1" si="183"/>
        <v>1661.559355629317</v>
      </c>
      <c r="M656" s="97">
        <f t="shared" ca="1" si="184"/>
        <v>1869.1206448393264</v>
      </c>
      <c r="N656" s="54">
        <f>Assumptions!E59</f>
        <v>0.25</v>
      </c>
      <c r="O656" s="77">
        <f t="shared" ca="1" si="185"/>
        <v>0.2603295744951446</v>
      </c>
      <c r="P656" s="77">
        <f t="shared" ca="1" si="186"/>
        <v>0.2706591489902892</v>
      </c>
      <c r="Q656" s="77">
        <f t="shared" ca="1" si="187"/>
        <v>0.28098872348543374</v>
      </c>
      <c r="R656" s="77">
        <f t="shared" ca="1" si="188"/>
        <v>0.29131829798057834</v>
      </c>
      <c r="S656" s="97">
        <f t="shared" ca="1" si="189"/>
        <v>183.26462649690345</v>
      </c>
      <c r="T656" s="97">
        <f t="shared" ca="1" si="190"/>
        <v>214.67606208808533</v>
      </c>
      <c r="U656" s="97">
        <f t="shared" ca="1" si="191"/>
        <v>251.07547784448573</v>
      </c>
      <c r="V656" s="97">
        <f t="shared" ca="1" si="192"/>
        <v>293.21889417354436</v>
      </c>
      <c r="W656" s="97">
        <f t="shared" ca="1" si="193"/>
        <v>341.97337804601699</v>
      </c>
      <c r="X656" s="97">
        <f t="shared" ca="1" si="194"/>
        <v>977.91319292775461</v>
      </c>
      <c r="Y656" s="97">
        <f t="shared" ca="1" si="195"/>
        <v>5233.2777817431015</v>
      </c>
      <c r="Z656" s="97">
        <f t="shared" ca="1" si="196"/>
        <v>6566.5127820631988</v>
      </c>
      <c r="AA656" s="97">
        <f ca="1">Assumptions!D40*Y656+(1-Assumptions!D40)*Z656</f>
        <v>5833.2335318871455</v>
      </c>
      <c r="AB656" s="97">
        <f t="shared" ca="1" si="197"/>
        <v>3823.7221158435527</v>
      </c>
      <c r="AC656" s="97">
        <f t="shared" ca="1" si="198"/>
        <v>4801.6353087713069</v>
      </c>
      <c r="AD656" s="97">
        <f ca="1">AC656+Assumptions!D47-Assumptions!D48-Assumptions!D49</f>
        <v>5942.1353087713069</v>
      </c>
      <c r="AE656" s="73">
        <f ca="1">AD656/Assumptions!D46</f>
        <v>127.78785610260876</v>
      </c>
      <c r="AF656" s="77">
        <f ca="1">AE656/Assumptions!D45-1</f>
        <v>0.26773666768461069</v>
      </c>
    </row>
    <row r="657" spans="2:32" x14ac:dyDescent="0.2">
      <c r="B657" s="130">
        <v>646</v>
      </c>
      <c r="C657" s="77">
        <f ca="1">MAX(Assumptions!F70,MIN(Assumptions!G70,NORMINV(RAND(),Assumptions!D70,Assumptions!E70)))</f>
        <v>0.16689306165609968</v>
      </c>
      <c r="D657" s="77">
        <f ca="1">MAX(Assumptions!F71,MIN(Assumptions!G71,NORMINV(RAND(),Assumptions!D71,Assumptions!E71)))</f>
        <v>0.36825626038582304</v>
      </c>
      <c r="E657" s="77">
        <f ca="1">MAX(Assumptions!F72,MIN(Assumptions!G72,NORMINV(RAND(),Assumptions!D72,Assumptions!E72)))</f>
        <v>7.1657288598180297E-2</v>
      </c>
      <c r="F657" s="77">
        <f ca="1">MAX(Assumptions!F73,MIN(Assumptions!G73,NORMINV(RAND(),Assumptions!D73,Assumptions!E73)))</f>
        <v>2.3041139497138555E-2</v>
      </c>
      <c r="G657" s="101">
        <f ca="1">MAX(Assumptions!F74,MIN(Assumptions!G74,NORMINV(RAND(),Assumptions!D74,Assumptions!E74)))</f>
        <v>17.192859537536791</v>
      </c>
      <c r="H657" s="77">
        <f ca="1">MAX(Assumptions!F75,MIN(Assumptions!G75,NORMINV(RAND(),Assumptions!D75,Assumptions!E75)))</f>
        <v>0.62522666443396013</v>
      </c>
      <c r="I657" s="97">
        <f ca="1">'Historical Financials'!F7*(1+C657)</f>
        <v>1210.7682407743689</v>
      </c>
      <c r="J657" s="97">
        <f t="shared" ca="1" si="181"/>
        <v>1412.8370594331732</v>
      </c>
      <c r="K657" s="97">
        <f t="shared" ca="1" si="182"/>
        <v>1648.6297619031764</v>
      </c>
      <c r="L657" s="97">
        <f t="shared" ca="1" si="183"/>
        <v>1923.7746304045643</v>
      </c>
      <c r="M657" s="97">
        <f t="shared" ca="1" si="184"/>
        <v>2244.8392684091136</v>
      </c>
      <c r="N657" s="54">
        <f>Assumptions!E59</f>
        <v>0.25</v>
      </c>
      <c r="O657" s="77">
        <f t="shared" ca="1" si="185"/>
        <v>0.27956406509645576</v>
      </c>
      <c r="P657" s="77">
        <f t="shared" ca="1" si="186"/>
        <v>0.30912813019291152</v>
      </c>
      <c r="Q657" s="77">
        <f t="shared" ca="1" si="187"/>
        <v>0.33869219528936728</v>
      </c>
      <c r="R657" s="77">
        <f t="shared" ca="1" si="188"/>
        <v>0.36825626038582304</v>
      </c>
      <c r="S657" s="97">
        <f t="shared" ca="1" si="189"/>
        <v>189.25114714548315</v>
      </c>
      <c r="T657" s="97">
        <f t="shared" ca="1" si="190"/>
        <v>246.95107235549187</v>
      </c>
      <c r="U657" s="97">
        <f t="shared" ca="1" si="191"/>
        <v>318.63916406999465</v>
      </c>
      <c r="V657" s="97">
        <f t="shared" ca="1" si="192"/>
        <v>407.37734517644952</v>
      </c>
      <c r="W657" s="97">
        <f t="shared" ca="1" si="193"/>
        <v>516.85994941822446</v>
      </c>
      <c r="X657" s="97">
        <f t="shared" ca="1" si="194"/>
        <v>1325.0678276967628</v>
      </c>
      <c r="Y657" s="97">
        <f t="shared" ca="1" si="195"/>
        <v>10876.406325689901</v>
      </c>
      <c r="Z657" s="97">
        <f t="shared" ca="1" si="196"/>
        <v>14212.926313644966</v>
      </c>
      <c r="AA657" s="97">
        <f ca="1">Assumptions!D40*Y657+(1-Assumptions!D40)*Z657</f>
        <v>12377.840320269679</v>
      </c>
      <c r="AB657" s="97">
        <f t="shared" ca="1" si="197"/>
        <v>8757.1999428868439</v>
      </c>
      <c r="AC657" s="97">
        <f t="shared" ca="1" si="198"/>
        <v>10082.267770583607</v>
      </c>
      <c r="AD657" s="97">
        <f ca="1">AC657+Assumptions!D47-Assumptions!D48-Assumptions!D49</f>
        <v>11222.767770583607</v>
      </c>
      <c r="AE657" s="73">
        <f ca="1">AD657/Assumptions!D46</f>
        <v>241.34984452867971</v>
      </c>
      <c r="AF657" s="77">
        <f ca="1">AE657/Assumptions!D45-1</f>
        <v>1.3943436957210289</v>
      </c>
    </row>
    <row r="658" spans="2:32" x14ac:dyDescent="0.2">
      <c r="B658" s="130">
        <v>647</v>
      </c>
      <c r="C658" s="77">
        <f ca="1">MAX(Assumptions!F70,MIN(Assumptions!G70,NORMINV(RAND(),Assumptions!D70,Assumptions!E70)))</f>
        <v>0.1408346227205525</v>
      </c>
      <c r="D658" s="77">
        <f ca="1">MAX(Assumptions!F71,MIN(Assumptions!G71,NORMINV(RAND(),Assumptions!D71,Assumptions!E71)))</f>
        <v>0.30422568116479021</v>
      </c>
      <c r="E658" s="77">
        <f ca="1">MAX(Assumptions!F72,MIN(Assumptions!G72,NORMINV(RAND(),Assumptions!D72,Assumptions!E72)))</f>
        <v>9.3293450354409099E-2</v>
      </c>
      <c r="F658" s="77">
        <f ca="1">MAX(Assumptions!F73,MIN(Assumptions!G73,NORMINV(RAND(),Assumptions!D73,Assumptions!E73)))</f>
        <v>3.2189812635629853E-2</v>
      </c>
      <c r="G658" s="101">
        <f ca="1">MAX(Assumptions!F74,MIN(Assumptions!G74,NORMINV(RAND(),Assumptions!D74,Assumptions!E74)))</f>
        <v>14.617499395275695</v>
      </c>
      <c r="H658" s="77">
        <f ca="1">MAX(Assumptions!F75,MIN(Assumptions!G75,NORMINV(RAND(),Assumptions!D75,Assumptions!E75)))</f>
        <v>0.59701668363074278</v>
      </c>
      <c r="I658" s="97">
        <f ca="1">'Historical Financials'!F7*(1+C658)</f>
        <v>1183.7300045348452</v>
      </c>
      <c r="J658" s="97">
        <f t="shared" ca="1" si="181"/>
        <v>1350.4401731265082</v>
      </c>
      <c r="K658" s="97">
        <f t="shared" ca="1" si="182"/>
        <v>1540.6289054154577</v>
      </c>
      <c r="L658" s="97">
        <f t="shared" ca="1" si="183"/>
        <v>1757.6027960620215</v>
      </c>
      <c r="M658" s="97">
        <f t="shared" ca="1" si="184"/>
        <v>2005.1341227380046</v>
      </c>
      <c r="N658" s="54">
        <f>Assumptions!E59</f>
        <v>0.25</v>
      </c>
      <c r="O658" s="77">
        <f t="shared" ca="1" si="185"/>
        <v>0.26355642029119752</v>
      </c>
      <c r="P658" s="77">
        <f t="shared" ca="1" si="186"/>
        <v>0.2771128405823951</v>
      </c>
      <c r="Q658" s="77">
        <f t="shared" ca="1" si="187"/>
        <v>0.29066926087359268</v>
      </c>
      <c r="R658" s="77">
        <f t="shared" ca="1" si="188"/>
        <v>0.30422568116479021</v>
      </c>
      <c r="S658" s="97">
        <f t="shared" ca="1" si="189"/>
        <v>176.67664040539935</v>
      </c>
      <c r="T658" s="97">
        <f t="shared" ca="1" si="190"/>
        <v>212.48849316521878</v>
      </c>
      <c r="U658" s="97">
        <f t="shared" ca="1" si="191"/>
        <v>254.88316991100277</v>
      </c>
      <c r="V658" s="97">
        <f t="shared" ca="1" si="192"/>
        <v>305.00454341922244</v>
      </c>
      <c r="W658" s="97">
        <f t="shared" ca="1" si="193"/>
        <v>364.18811394364047</v>
      </c>
      <c r="X658" s="97">
        <f t="shared" ca="1" si="194"/>
        <v>981.04964238350328</v>
      </c>
      <c r="Y658" s="97">
        <f t="shared" ca="1" si="195"/>
        <v>6152.0275245426055</v>
      </c>
      <c r="Z658" s="97">
        <f t="shared" ca="1" si="196"/>
        <v>8916.8689607849883</v>
      </c>
      <c r="AA658" s="97">
        <f ca="1">Assumptions!D40*Y658+(1-Assumptions!D40)*Z658</f>
        <v>7396.2061708516776</v>
      </c>
      <c r="AB658" s="97">
        <f t="shared" ca="1" si="197"/>
        <v>4735.0577145624748</v>
      </c>
      <c r="AC658" s="97">
        <f t="shared" ca="1" si="198"/>
        <v>5716.1073569459777</v>
      </c>
      <c r="AD658" s="97">
        <f ca="1">AC658+Assumptions!D47-Assumptions!D48-Assumptions!D49</f>
        <v>6856.6073569459777</v>
      </c>
      <c r="AE658" s="73">
        <f ca="1">AD658/Assumptions!D46</f>
        <v>147.45392165475221</v>
      </c>
      <c r="AF658" s="77">
        <f ca="1">AE658/Assumptions!D45-1</f>
        <v>0.46283652435270062</v>
      </c>
    </row>
    <row r="659" spans="2:32" x14ac:dyDescent="0.2">
      <c r="B659" s="130">
        <v>648</v>
      </c>
      <c r="C659" s="77">
        <f ca="1">MAX(Assumptions!F70,MIN(Assumptions!G70,NORMINV(RAND(),Assumptions!D70,Assumptions!E70)))</f>
        <v>0.16341760196605543</v>
      </c>
      <c r="D659" s="77">
        <f ca="1">MAX(Assumptions!F71,MIN(Assumptions!G71,NORMINV(RAND(),Assumptions!D71,Assumptions!E71)))</f>
        <v>0.29719650942527626</v>
      </c>
      <c r="E659" s="77">
        <f ca="1">MAX(Assumptions!F72,MIN(Assumptions!G72,NORMINV(RAND(),Assumptions!D72,Assumptions!E72)))</f>
        <v>8.8045449443150084E-2</v>
      </c>
      <c r="F659" s="77">
        <f ca="1">MAX(Assumptions!F73,MIN(Assumptions!G73,NORMINV(RAND(),Assumptions!D73,Assumptions!E73)))</f>
        <v>3.5852185691309824E-2</v>
      </c>
      <c r="G659" s="101">
        <f ca="1">MAX(Assumptions!F74,MIN(Assumptions!G74,NORMINV(RAND(),Assumptions!D74,Assumptions!E74)))</f>
        <v>12.65136375900645</v>
      </c>
      <c r="H659" s="77">
        <f ca="1">MAX(Assumptions!F75,MIN(Assumptions!G75,NORMINV(RAND(),Assumptions!D75,Assumptions!E75)))</f>
        <v>0.65003778901177889</v>
      </c>
      <c r="I659" s="97">
        <f ca="1">'Historical Financials'!F7*(1+C659)</f>
        <v>1207.1621037999789</v>
      </c>
      <c r="J659" s="97">
        <f t="shared" ca="1" si="181"/>
        <v>1404.43363998727</v>
      </c>
      <c r="K659" s="97">
        <f t="shared" ca="1" si="182"/>
        <v>1633.9428175544481</v>
      </c>
      <c r="L659" s="97">
        <f t="shared" ca="1" si="183"/>
        <v>1900.957834548856</v>
      </c>
      <c r="M659" s="97">
        <f t="shared" ca="1" si="184"/>
        <v>2211.6078053094157</v>
      </c>
      <c r="N659" s="54">
        <f>Assumptions!E59</f>
        <v>0.25</v>
      </c>
      <c r="O659" s="77">
        <f t="shared" ca="1" si="185"/>
        <v>0.26179912735631905</v>
      </c>
      <c r="P659" s="77">
        <f t="shared" ca="1" si="186"/>
        <v>0.2735982547126381</v>
      </c>
      <c r="Q659" s="77">
        <f t="shared" ca="1" si="187"/>
        <v>0.28539738206895721</v>
      </c>
      <c r="R659" s="77">
        <f t="shared" ca="1" si="188"/>
        <v>0.29719650942527626</v>
      </c>
      <c r="S659" s="97">
        <f t="shared" ca="1" si="189"/>
        <v>196.17524623323646</v>
      </c>
      <c r="T659" s="97">
        <f t="shared" ca="1" si="190"/>
        <v>239.00557014105036</v>
      </c>
      <c r="U659" s="97">
        <f t="shared" ca="1" si="191"/>
        <v>290.59543041636891</v>
      </c>
      <c r="V659" s="97">
        <f t="shared" ca="1" si="192"/>
        <v>352.66395472411386</v>
      </c>
      <c r="W659" s="97">
        <f t="shared" ca="1" si="193"/>
        <v>427.25821601294831</v>
      </c>
      <c r="X659" s="97">
        <f t="shared" ca="1" si="194"/>
        <v>1139.6224239884186</v>
      </c>
      <c r="Y659" s="97">
        <f t="shared" ca="1" si="195"/>
        <v>8479.5685323659745</v>
      </c>
      <c r="Z659" s="97">
        <f t="shared" ca="1" si="196"/>
        <v>8315.5151918498941</v>
      </c>
      <c r="AA659" s="97">
        <f ca="1">Assumptions!D40*Y659+(1-Assumptions!D40)*Z659</f>
        <v>8405.744529133739</v>
      </c>
      <c r="AB659" s="97">
        <f t="shared" ca="1" si="197"/>
        <v>5512.403527272917</v>
      </c>
      <c r="AC659" s="97">
        <f t="shared" ca="1" si="198"/>
        <v>6652.0259512613356</v>
      </c>
      <c r="AD659" s="97">
        <f ca="1">AC659+Assumptions!D47-Assumptions!D48-Assumptions!D49</f>
        <v>7792.5259512613356</v>
      </c>
      <c r="AE659" s="73">
        <f ca="1">AD659/Assumptions!D46</f>
        <v>167.58120325293194</v>
      </c>
      <c r="AF659" s="77">
        <f ca="1">AE659/Assumptions!D45-1</f>
        <v>0.662511937033055</v>
      </c>
    </row>
    <row r="660" spans="2:32" x14ac:dyDescent="0.2">
      <c r="B660" s="130">
        <v>649</v>
      </c>
      <c r="C660" s="77">
        <f ca="1">MAX(Assumptions!F70,MIN(Assumptions!G70,NORMINV(RAND(),Assumptions!D70,Assumptions!E70)))</f>
        <v>9.2082550366224286E-2</v>
      </c>
      <c r="D660" s="77">
        <f ca="1">MAX(Assumptions!F71,MIN(Assumptions!G71,NORMINV(RAND(),Assumptions!D71,Assumptions!E71)))</f>
        <v>0.30675768838669881</v>
      </c>
      <c r="E660" s="77">
        <f ca="1">MAX(Assumptions!F72,MIN(Assumptions!G72,NORMINV(RAND(),Assumptions!D72,Assumptions!E72)))</f>
        <v>8.1563345978387589E-2</v>
      </c>
      <c r="F660" s="77">
        <f ca="1">MAX(Assumptions!F73,MIN(Assumptions!G73,NORMINV(RAND(),Assumptions!D73,Assumptions!E73)))</f>
        <v>3.8516371073916832E-2</v>
      </c>
      <c r="G660" s="101">
        <f ca="1">MAX(Assumptions!F74,MIN(Assumptions!G74,NORMINV(RAND(),Assumptions!D74,Assumptions!E74)))</f>
        <v>14.131163384984934</v>
      </c>
      <c r="H660" s="77">
        <f ca="1">MAX(Assumptions!F75,MIN(Assumptions!G75,NORMINV(RAND(),Assumptions!D75,Assumptions!E75)))</f>
        <v>0.59108259759435933</v>
      </c>
      <c r="I660" s="97">
        <f ca="1">'Historical Financials'!F7*(1+C660)</f>
        <v>1133.1448542599944</v>
      </c>
      <c r="J660" s="97">
        <f t="shared" ca="1" si="181"/>
        <v>1237.4877223746182</v>
      </c>
      <c r="K660" s="97">
        <f t="shared" ca="1" si="182"/>
        <v>1351.4387478977633</v>
      </c>
      <c r="L660" s="97">
        <f t="shared" ca="1" si="183"/>
        <v>1475.8826744679263</v>
      </c>
      <c r="M660" s="97">
        <f t="shared" ca="1" si="184"/>
        <v>1611.7857151742571</v>
      </c>
      <c r="N660" s="54">
        <f>Assumptions!E59</f>
        <v>0.25</v>
      </c>
      <c r="O660" s="77">
        <f t="shared" ca="1" si="185"/>
        <v>0.26418942209667473</v>
      </c>
      <c r="P660" s="77">
        <f t="shared" ca="1" si="186"/>
        <v>0.27837884419334941</v>
      </c>
      <c r="Q660" s="77">
        <f t="shared" ca="1" si="187"/>
        <v>0.29256826629002408</v>
      </c>
      <c r="R660" s="77">
        <f t="shared" ca="1" si="188"/>
        <v>0.30675768838669881</v>
      </c>
      <c r="S660" s="97">
        <f t="shared" ca="1" si="189"/>
        <v>167.44555097666981</v>
      </c>
      <c r="T660" s="97">
        <f t="shared" ca="1" si="190"/>
        <v>193.24332296734681</v>
      </c>
      <c r="U660" s="97">
        <f t="shared" ca="1" si="191"/>
        <v>222.37234057557853</v>
      </c>
      <c r="V660" s="97">
        <f t="shared" ca="1" si="192"/>
        <v>255.2273586189001</v>
      </c>
      <c r="W660" s="97">
        <f t="shared" ca="1" si="193"/>
        <v>292.24758569079438</v>
      </c>
      <c r="X660" s="97">
        <f t="shared" ca="1" si="194"/>
        <v>879.75929647407634</v>
      </c>
      <c r="Y660" s="97">
        <f t="shared" ca="1" si="195"/>
        <v>7050.5280062129559</v>
      </c>
      <c r="Z660" s="97">
        <f t="shared" ca="1" si="196"/>
        <v>6986.8380477987721</v>
      </c>
      <c r="AA660" s="97">
        <f ca="1">Assumptions!D40*Y660+(1-Assumptions!D40)*Z660</f>
        <v>7021.8675249265734</v>
      </c>
      <c r="AB660" s="97">
        <f t="shared" ca="1" si="197"/>
        <v>4744.5259727631546</v>
      </c>
      <c r="AC660" s="97">
        <f t="shared" ca="1" si="198"/>
        <v>5624.2852692372308</v>
      </c>
      <c r="AD660" s="97">
        <f ca="1">AC660+Assumptions!D47-Assumptions!D48-Assumptions!D49</f>
        <v>6764.7852692372308</v>
      </c>
      <c r="AE660" s="73">
        <f ca="1">AD660/Assumptions!D46</f>
        <v>145.47925310187594</v>
      </c>
      <c r="AF660" s="77">
        <f ca="1">AE660/Assumptions!D45-1</f>
        <v>0.44324655855035666</v>
      </c>
    </row>
    <row r="661" spans="2:32" x14ac:dyDescent="0.2">
      <c r="B661" s="130">
        <v>650</v>
      </c>
      <c r="C661" s="77">
        <f ca="1">MAX(Assumptions!F70,MIN(Assumptions!G70,NORMINV(RAND(),Assumptions!D70,Assumptions!E70)))</f>
        <v>0.15737994560842503</v>
      </c>
      <c r="D661" s="77">
        <f ca="1">MAX(Assumptions!F71,MIN(Assumptions!G71,NORMINV(RAND(),Assumptions!D71,Assumptions!E71)))</f>
        <v>0.31970823797574022</v>
      </c>
      <c r="E661" s="77">
        <f ca="1">MAX(Assumptions!F72,MIN(Assumptions!G72,NORMINV(RAND(),Assumptions!D72,Assumptions!E72)))</f>
        <v>6.7818442873694124E-2</v>
      </c>
      <c r="F661" s="77">
        <f ca="1">MAX(Assumptions!F73,MIN(Assumptions!G73,NORMINV(RAND(),Assumptions!D73,Assumptions!E73)))</f>
        <v>2.6752633739253545E-2</v>
      </c>
      <c r="G661" s="101">
        <f ca="1">MAX(Assumptions!F74,MIN(Assumptions!G74,NORMINV(RAND(),Assumptions!D74,Assumptions!E74)))</f>
        <v>16.548402974715678</v>
      </c>
      <c r="H661" s="77">
        <f ca="1">MAX(Assumptions!F75,MIN(Assumptions!G75,NORMINV(RAND(),Assumptions!D75,Assumptions!E75)))</f>
        <v>0.52341890820399783</v>
      </c>
      <c r="I661" s="97">
        <f ca="1">'Historical Financials'!F7*(1+C661)</f>
        <v>1200.8974315633018</v>
      </c>
      <c r="J661" s="97">
        <f t="shared" ca="1" si="181"/>
        <v>1389.8946040240317</v>
      </c>
      <c r="K661" s="97">
        <f t="shared" ca="1" si="182"/>
        <v>1608.6361412067772</v>
      </c>
      <c r="L661" s="97">
        <f t="shared" ca="1" si="183"/>
        <v>1861.8032096136465</v>
      </c>
      <c r="M661" s="97">
        <f t="shared" ca="1" si="184"/>
        <v>2154.8136974762333</v>
      </c>
      <c r="N661" s="54">
        <f>Assumptions!E59</f>
        <v>0.25</v>
      </c>
      <c r="O661" s="77">
        <f t="shared" ca="1" si="185"/>
        <v>0.26742705949393508</v>
      </c>
      <c r="P661" s="77">
        <f t="shared" ca="1" si="186"/>
        <v>0.28485411898787011</v>
      </c>
      <c r="Q661" s="77">
        <f t="shared" ca="1" si="187"/>
        <v>0.30228117848180514</v>
      </c>
      <c r="R661" s="77">
        <f t="shared" ca="1" si="188"/>
        <v>0.31970823797574022</v>
      </c>
      <c r="S661" s="97">
        <f t="shared" ca="1" si="189"/>
        <v>157.14310562346216</v>
      </c>
      <c r="T661" s="97">
        <f t="shared" ca="1" si="190"/>
        <v>194.55241456415391</v>
      </c>
      <c r="U661" s="97">
        <f t="shared" ca="1" si="191"/>
        <v>239.84448279051051</v>
      </c>
      <c r="V661" s="97">
        <f t="shared" ca="1" si="192"/>
        <v>294.57391626150854</v>
      </c>
      <c r="W661" s="97">
        <f t="shared" ca="1" si="193"/>
        <v>360.58940483087162</v>
      </c>
      <c r="X661" s="97">
        <f t="shared" ca="1" si="194"/>
        <v>1001.0777769011328</v>
      </c>
      <c r="Y661" s="97">
        <f t="shared" ca="1" si="195"/>
        <v>9015.6782226424511</v>
      </c>
      <c r="Z661" s="97">
        <f t="shared" ca="1" si="196"/>
        <v>11400.388266502014</v>
      </c>
      <c r="AA661" s="97">
        <f ca="1">Assumptions!D40*Y661+(1-Assumptions!D40)*Z661</f>
        <v>10088.797742379254</v>
      </c>
      <c r="AB661" s="97">
        <f t="shared" ca="1" si="197"/>
        <v>7266.9526074134683</v>
      </c>
      <c r="AC661" s="97">
        <f t="shared" ca="1" si="198"/>
        <v>8268.0303843146012</v>
      </c>
      <c r="AD661" s="97">
        <f ca="1">AC661+Assumptions!D47-Assumptions!D48-Assumptions!D49</f>
        <v>9408.5303843146012</v>
      </c>
      <c r="AE661" s="73">
        <f ca="1">AD661/Assumptions!D46</f>
        <v>202.33398675945378</v>
      </c>
      <c r="AF661" s="77">
        <f ca="1">AE661/Assumptions!D45-1</f>
        <v>1.0072816146771211</v>
      </c>
    </row>
    <row r="662" spans="2:32" x14ac:dyDescent="0.2">
      <c r="B662" s="130">
        <v>651</v>
      </c>
      <c r="C662" s="77">
        <f ca="1">MAX(Assumptions!F70,MIN(Assumptions!G70,NORMINV(RAND(),Assumptions!D70,Assumptions!E70)))</f>
        <v>0.1209504607438323</v>
      </c>
      <c r="D662" s="77">
        <f ca="1">MAX(Assumptions!F71,MIN(Assumptions!G71,NORMINV(RAND(),Assumptions!D71,Assumptions!E71)))</f>
        <v>0.29915045551732022</v>
      </c>
      <c r="E662" s="77">
        <f ca="1">MAX(Assumptions!F72,MIN(Assumptions!G72,NORMINV(RAND(),Assumptions!D72,Assumptions!E72)))</f>
        <v>9.0473079649144139E-2</v>
      </c>
      <c r="F662" s="77">
        <f ca="1">MAX(Assumptions!F73,MIN(Assumptions!G73,NORMINV(RAND(),Assumptions!D73,Assumptions!E73)))</f>
        <v>3.3894605268207548E-2</v>
      </c>
      <c r="G662" s="101">
        <f ca="1">MAX(Assumptions!F74,MIN(Assumptions!G74,NORMINV(RAND(),Assumptions!D74,Assumptions!E74)))</f>
        <v>17.808516545475168</v>
      </c>
      <c r="H662" s="77">
        <f ca="1">MAX(Assumptions!F75,MIN(Assumptions!G75,NORMINV(RAND(),Assumptions!D75,Assumptions!E75)))</f>
        <v>0.5612315749712099</v>
      </c>
      <c r="I662" s="97">
        <f ca="1">'Historical Financials'!F7*(1+C662)</f>
        <v>1163.0981980678002</v>
      </c>
      <c r="J662" s="97">
        <f t="shared" ca="1" si="181"/>
        <v>1303.7754610144218</v>
      </c>
      <c r="K662" s="97">
        <f t="shared" ca="1" si="182"/>
        <v>1461.4677037306185</v>
      </c>
      <c r="L662" s="97">
        <f t="shared" ca="1" si="183"/>
        <v>1638.2328958590674</v>
      </c>
      <c r="M662" s="97">
        <f t="shared" ca="1" si="184"/>
        <v>1836.3779194189242</v>
      </c>
      <c r="N662" s="54">
        <f>Assumptions!E59</f>
        <v>0.25</v>
      </c>
      <c r="O662" s="77">
        <f t="shared" ca="1" si="185"/>
        <v>0.26228761387933008</v>
      </c>
      <c r="P662" s="77">
        <f t="shared" ca="1" si="186"/>
        <v>0.27457522775866011</v>
      </c>
      <c r="Q662" s="77">
        <f t="shared" ca="1" si="187"/>
        <v>0.28686284163799014</v>
      </c>
      <c r="R662" s="77">
        <f t="shared" ca="1" si="188"/>
        <v>0.29915045551732022</v>
      </c>
      <c r="S662" s="97">
        <f t="shared" ca="1" si="189"/>
        <v>163.19185838694193</v>
      </c>
      <c r="T662" s="97">
        <f t="shared" ca="1" si="190"/>
        <v>191.92108112816615</v>
      </c>
      <c r="U662" s="97">
        <f t="shared" ca="1" si="191"/>
        <v>225.21259335057135</v>
      </c>
      <c r="V662" s="97">
        <f t="shared" ca="1" si="192"/>
        <v>263.74973688337565</v>
      </c>
      <c r="W662" s="97">
        <f t="shared" ca="1" si="193"/>
        <v>308.31441277749292</v>
      </c>
      <c r="X662" s="97">
        <f t="shared" ca="1" si="194"/>
        <v>871.1994265595913</v>
      </c>
      <c r="Y662" s="97">
        <f t="shared" ca="1" si="195"/>
        <v>5634.0262190683779</v>
      </c>
      <c r="Z662" s="97">
        <f t="shared" ca="1" si="196"/>
        <v>9783.167173796488</v>
      </c>
      <c r="AA662" s="97">
        <f ca="1">Assumptions!D40*Y662+(1-Assumptions!D40)*Z662</f>
        <v>7501.1396486960275</v>
      </c>
      <c r="AB662" s="97">
        <f t="shared" ca="1" si="197"/>
        <v>4864.6601720328536</v>
      </c>
      <c r="AC662" s="97">
        <f t="shared" ca="1" si="198"/>
        <v>5735.8595985924449</v>
      </c>
      <c r="AD662" s="97">
        <f ca="1">AC662+Assumptions!D47-Assumptions!D48-Assumptions!D49</f>
        <v>6876.3595985924449</v>
      </c>
      <c r="AE662" s="73">
        <f ca="1">AD662/Assumptions!D46</f>
        <v>147.87870104499882</v>
      </c>
      <c r="AF662" s="77">
        <f ca="1">AE662/Assumptions!D45-1</f>
        <v>0.46705060560514711</v>
      </c>
    </row>
    <row r="663" spans="2:32" x14ac:dyDescent="0.2">
      <c r="B663" s="130">
        <v>652</v>
      </c>
      <c r="C663" s="77">
        <f ca="1">MAX(Assumptions!F70,MIN(Assumptions!G70,NORMINV(RAND(),Assumptions!D70,Assumptions!E70)))</f>
        <v>0.1233884193923155</v>
      </c>
      <c r="D663" s="77">
        <f ca="1">MAX(Assumptions!F71,MIN(Assumptions!G71,NORMINV(RAND(),Assumptions!D71,Assumptions!E71)))</f>
        <v>0.32873204523034938</v>
      </c>
      <c r="E663" s="77">
        <f ca="1">MAX(Assumptions!F72,MIN(Assumptions!G72,NORMINV(RAND(),Assumptions!D72,Assumptions!E72)))</f>
        <v>7.8436954644225815E-2</v>
      </c>
      <c r="F663" s="77">
        <f ca="1">MAX(Assumptions!F73,MIN(Assumptions!G73,NORMINV(RAND(),Assumptions!D73,Assumptions!E73)))</f>
        <v>2.7723465468932052E-2</v>
      </c>
      <c r="G663" s="101">
        <f ca="1">MAX(Assumptions!F74,MIN(Assumptions!G74,NORMINV(RAND(),Assumptions!D74,Assumptions!E74)))</f>
        <v>18.670626117129974</v>
      </c>
      <c r="H663" s="77">
        <f ca="1">MAX(Assumptions!F75,MIN(Assumptions!G75,NORMINV(RAND(),Assumptions!D75,Assumptions!E75)))</f>
        <v>0.56905438939853026</v>
      </c>
      <c r="I663" s="97">
        <f ca="1">'Historical Financials'!F7*(1+C663)</f>
        <v>1165.6278239614664</v>
      </c>
      <c r="J663" s="97">
        <f t="shared" ca="1" si="181"/>
        <v>1309.452798759776</v>
      </c>
      <c r="K663" s="97">
        <f t="shared" ca="1" si="182"/>
        <v>1471.0241098675885</v>
      </c>
      <c r="L663" s="97">
        <f t="shared" ca="1" si="183"/>
        <v>1652.5314496721383</v>
      </c>
      <c r="M663" s="97">
        <f t="shared" ca="1" si="184"/>
        <v>1856.4346932432752</v>
      </c>
      <c r="N663" s="54">
        <f>Assumptions!E59</f>
        <v>0.25</v>
      </c>
      <c r="O663" s="77">
        <f t="shared" ca="1" si="185"/>
        <v>0.26968301130758732</v>
      </c>
      <c r="P663" s="77">
        <f t="shared" ca="1" si="186"/>
        <v>0.28936602261517469</v>
      </c>
      <c r="Q663" s="77">
        <f t="shared" ca="1" si="187"/>
        <v>0.30904903392276206</v>
      </c>
      <c r="R663" s="77">
        <f t="shared" ca="1" si="188"/>
        <v>0.32873204523034938</v>
      </c>
      <c r="S663" s="97">
        <f t="shared" ca="1" si="189"/>
        <v>165.82640740758245</v>
      </c>
      <c r="T663" s="97">
        <f t="shared" ca="1" si="190"/>
        <v>200.9542588873245</v>
      </c>
      <c r="U663" s="97">
        <f t="shared" ca="1" si="191"/>
        <v>242.22619286536701</v>
      </c>
      <c r="V663" s="97">
        <f t="shared" ca="1" si="192"/>
        <v>290.62361552578346</v>
      </c>
      <c r="W663" s="97">
        <f t="shared" ca="1" si="193"/>
        <v>347.27657954296978</v>
      </c>
      <c r="X663" s="97">
        <f t="shared" ca="1" si="194"/>
        <v>972.601947936545</v>
      </c>
      <c r="Y663" s="97">
        <f t="shared" ca="1" si="195"/>
        <v>7037.6599127391974</v>
      </c>
      <c r="Z663" s="97">
        <f t="shared" ca="1" si="196"/>
        <v>11394.115038345899</v>
      </c>
      <c r="AA663" s="97">
        <f ca="1">Assumptions!D40*Y663+(1-Assumptions!D40)*Z663</f>
        <v>8998.0647192622127</v>
      </c>
      <c r="AB663" s="97">
        <f t="shared" ca="1" si="197"/>
        <v>6168.4394465646692</v>
      </c>
      <c r="AC663" s="97">
        <f t="shared" ca="1" si="198"/>
        <v>7141.0413945012142</v>
      </c>
      <c r="AD663" s="97">
        <f ca="1">AC663+Assumptions!D47-Assumptions!D48-Assumptions!D49</f>
        <v>8281.5413945012151</v>
      </c>
      <c r="AE663" s="73">
        <f ca="1">AD663/Assumptions!D46</f>
        <v>178.0976643978756</v>
      </c>
      <c r="AF663" s="77">
        <f ca="1">AE663/Assumptions!D45-1</f>
        <v>0.76684190870908342</v>
      </c>
    </row>
    <row r="664" spans="2:32" x14ac:dyDescent="0.2">
      <c r="B664" s="130">
        <v>653</v>
      </c>
      <c r="C664" s="77">
        <f ca="1">MAX(Assumptions!F70,MIN(Assumptions!G70,NORMINV(RAND(),Assumptions!D70,Assumptions!E70)))</f>
        <v>0.15829668227710728</v>
      </c>
      <c r="D664" s="77">
        <f ca="1">MAX(Assumptions!F71,MIN(Assumptions!G71,NORMINV(RAND(),Assumptions!D71,Assumptions!E71)))</f>
        <v>0.33619230902328417</v>
      </c>
      <c r="E664" s="77">
        <f ca="1">MAX(Assumptions!F72,MIN(Assumptions!G72,NORMINV(RAND(),Assumptions!D72,Assumptions!E72)))</f>
        <v>9.0981068222039038E-2</v>
      </c>
      <c r="F664" s="77">
        <f ca="1">MAX(Assumptions!F73,MIN(Assumptions!G73,NORMINV(RAND(),Assumptions!D73,Assumptions!E73)))</f>
        <v>4.4424887407868964E-2</v>
      </c>
      <c r="G664" s="101">
        <f ca="1">MAX(Assumptions!F74,MIN(Assumptions!G74,NORMINV(RAND(),Assumptions!D74,Assumptions!E74)))</f>
        <v>17.742966246295445</v>
      </c>
      <c r="H664" s="77">
        <f ca="1">MAX(Assumptions!F75,MIN(Assumptions!G75,NORMINV(RAND(),Assumptions!D75,Assumptions!E75)))</f>
        <v>0.63979203673928908</v>
      </c>
      <c r="I664" s="97">
        <f ca="1">'Historical Financials'!F7*(1+C664)</f>
        <v>1201.8486375307264</v>
      </c>
      <c r="J664" s="97">
        <f t="shared" ca="1" si="181"/>
        <v>1392.0972894511019</v>
      </c>
      <c r="K664" s="97">
        <f t="shared" ca="1" si="182"/>
        <v>1612.4616717781653</v>
      </c>
      <c r="L664" s="97">
        <f t="shared" ca="1" si="183"/>
        <v>1867.7090047196466</v>
      </c>
      <c r="M664" s="97">
        <f t="shared" ca="1" si="184"/>
        <v>2163.3611436258448</v>
      </c>
      <c r="N664" s="54">
        <f>Assumptions!E59</f>
        <v>0.25</v>
      </c>
      <c r="O664" s="77">
        <f t="shared" ca="1" si="185"/>
        <v>0.27154807725582103</v>
      </c>
      <c r="P664" s="77">
        <f t="shared" ca="1" si="186"/>
        <v>0.29309615451164206</v>
      </c>
      <c r="Q664" s="77">
        <f t="shared" ca="1" si="187"/>
        <v>0.31464423176746315</v>
      </c>
      <c r="R664" s="77">
        <f t="shared" ca="1" si="188"/>
        <v>0.33619230902328417</v>
      </c>
      <c r="S664" s="97">
        <f t="shared" ca="1" si="189"/>
        <v>192.23329691453074</v>
      </c>
      <c r="T664" s="97">
        <f t="shared" ca="1" si="190"/>
        <v>241.85504452326782</v>
      </c>
      <c r="U664" s="97">
        <f t="shared" ca="1" si="191"/>
        <v>302.36975703881859</v>
      </c>
      <c r="V664" s="97">
        <f t="shared" ca="1" si="192"/>
        <v>375.98266107776129</v>
      </c>
      <c r="W664" s="97">
        <f t="shared" ca="1" si="193"/>
        <v>465.32418920320043</v>
      </c>
      <c r="X664" s="97">
        <f t="shared" ca="1" si="194"/>
        <v>1178.7266873891219</v>
      </c>
      <c r="Y664" s="97">
        <f t="shared" ca="1" si="195"/>
        <v>10438.918214889103</v>
      </c>
      <c r="Z664" s="97">
        <f t="shared" ca="1" si="196"/>
        <v>12904.55477485341</v>
      </c>
      <c r="AA664" s="97">
        <f ca="1">Assumptions!D40*Y664+(1-Assumptions!D40)*Z664</f>
        <v>11548.45466687304</v>
      </c>
      <c r="AB664" s="97">
        <f t="shared" ca="1" si="197"/>
        <v>7472.0161539644423</v>
      </c>
      <c r="AC664" s="97">
        <f t="shared" ca="1" si="198"/>
        <v>8650.7428413535636</v>
      </c>
      <c r="AD664" s="97">
        <f ca="1">AC664+Assumptions!D47-Assumptions!D48-Assumptions!D49</f>
        <v>9791.2428413535636</v>
      </c>
      <c r="AE664" s="73">
        <f ca="1">AD664/Assumptions!D46</f>
        <v>210.56436217964654</v>
      </c>
      <c r="AF664" s="77">
        <f ca="1">AE664/Assumptions!D45-1</f>
        <v>1.0889321644806205</v>
      </c>
    </row>
    <row r="665" spans="2:32" x14ac:dyDescent="0.2">
      <c r="B665" s="130">
        <v>654</v>
      </c>
      <c r="C665" s="77">
        <f ca="1">MAX(Assumptions!F70,MIN(Assumptions!G70,NORMINV(RAND(),Assumptions!D70,Assumptions!E70)))</f>
        <v>0.17311452406885644</v>
      </c>
      <c r="D665" s="77">
        <f ca="1">MAX(Assumptions!F71,MIN(Assumptions!G71,NORMINV(RAND(),Assumptions!D71,Assumptions!E71)))</f>
        <v>0.23283983384765589</v>
      </c>
      <c r="E665" s="77">
        <f ca="1">MAX(Assumptions!F72,MIN(Assumptions!G72,NORMINV(RAND(),Assumptions!D72,Assumptions!E72)))</f>
        <v>8.7607420227337252E-2</v>
      </c>
      <c r="F665" s="77">
        <f ca="1">MAX(Assumptions!F73,MIN(Assumptions!G73,NORMINV(RAND(),Assumptions!D73,Assumptions!E73)))</f>
        <v>4.7414628578903849E-2</v>
      </c>
      <c r="G665" s="101">
        <f ca="1">MAX(Assumptions!F74,MIN(Assumptions!G74,NORMINV(RAND(),Assumptions!D74,Assumptions!E74)))</f>
        <v>11.029560297494195</v>
      </c>
      <c r="H665" s="77">
        <f ca="1">MAX(Assumptions!F75,MIN(Assumptions!G75,NORMINV(RAND(),Assumptions!D75,Assumptions!E75)))</f>
        <v>0.51996769210663896</v>
      </c>
      <c r="I665" s="97">
        <f ca="1">'Historical Financials'!F7*(1+C665)</f>
        <v>1217.2236301738453</v>
      </c>
      <c r="J665" s="97">
        <f t="shared" ca="1" si="181"/>
        <v>1427.9427195967564</v>
      </c>
      <c r="K665" s="97">
        <f t="shared" ca="1" si="182"/>
        <v>1675.1403438973375</v>
      </c>
      <c r="L665" s="97">
        <f t="shared" ca="1" si="183"/>
        <v>1965.1314672796657</v>
      </c>
      <c r="M665" s="97">
        <f t="shared" ca="1" si="184"/>
        <v>2305.3242659705188</v>
      </c>
      <c r="N665" s="54">
        <f>Assumptions!E59</f>
        <v>0.25</v>
      </c>
      <c r="O665" s="77">
        <f t="shared" ca="1" si="185"/>
        <v>0.24570995846191396</v>
      </c>
      <c r="P665" s="77">
        <f t="shared" ca="1" si="186"/>
        <v>0.24141991692382794</v>
      </c>
      <c r="Q665" s="77">
        <f t="shared" ca="1" si="187"/>
        <v>0.23712987538574193</v>
      </c>
      <c r="R665" s="77">
        <f t="shared" ca="1" si="188"/>
        <v>0.23283983384765589</v>
      </c>
      <c r="S665" s="97">
        <f t="shared" ca="1" si="189"/>
        <v>158.22924043978983</v>
      </c>
      <c r="T665" s="97">
        <f t="shared" ca="1" si="190"/>
        <v>182.43573254614924</v>
      </c>
      <c r="U665" s="97">
        <f t="shared" ca="1" si="191"/>
        <v>210.28130047530311</v>
      </c>
      <c r="V665" s="97">
        <f t="shared" ca="1" si="192"/>
        <v>242.30046237555553</v>
      </c>
      <c r="W665" s="97">
        <f t="shared" ca="1" si="193"/>
        <v>279.1037439573081</v>
      </c>
      <c r="X665" s="97">
        <f t="shared" ca="1" si="194"/>
        <v>819.73184892697327</v>
      </c>
      <c r="Y665" s="97">
        <f t="shared" ca="1" si="195"/>
        <v>7273.377447107976</v>
      </c>
      <c r="Z665" s="97">
        <f t="shared" ca="1" si="196"/>
        <v>5920.3516294665678</v>
      </c>
      <c r="AA665" s="97">
        <f ca="1">Assumptions!D40*Y665+(1-Assumptions!D40)*Z665</f>
        <v>6664.5158291693424</v>
      </c>
      <c r="AB665" s="97">
        <f t="shared" ca="1" si="197"/>
        <v>4379.3312303289222</v>
      </c>
      <c r="AC665" s="97">
        <f t="shared" ca="1" si="198"/>
        <v>5199.063079255895</v>
      </c>
      <c r="AD665" s="97">
        <f ca="1">AC665+Assumptions!D47-Assumptions!D48-Assumptions!D49</f>
        <v>6339.563079255895</v>
      </c>
      <c r="AE665" s="73">
        <f ca="1">AD665/Assumptions!D46</f>
        <v>136.33468987647086</v>
      </c>
      <c r="AF665" s="77">
        <f ca="1">AE665/Assumptions!D45-1</f>
        <v>0.35252668528244913</v>
      </c>
    </row>
    <row r="666" spans="2:32" x14ac:dyDescent="0.2">
      <c r="B666" s="130">
        <v>655</v>
      </c>
      <c r="C666" s="77">
        <f ca="1">MAX(Assumptions!F70,MIN(Assumptions!G70,NORMINV(RAND(),Assumptions!D70,Assumptions!E70)))</f>
        <v>0.10551653716685644</v>
      </c>
      <c r="D666" s="77">
        <f ca="1">MAX(Assumptions!F71,MIN(Assumptions!G71,NORMINV(RAND(),Assumptions!D71,Assumptions!E71)))</f>
        <v>0.24219116504173516</v>
      </c>
      <c r="E666" s="77">
        <f ca="1">MAX(Assumptions!F72,MIN(Assumptions!G72,NORMINV(RAND(),Assumptions!D72,Assumptions!E72)))</f>
        <v>9.4412571849689847E-2</v>
      </c>
      <c r="F666" s="77">
        <f ca="1">MAX(Assumptions!F73,MIN(Assumptions!G73,NORMINV(RAND(),Assumptions!D73,Assumptions!E73)))</f>
        <v>3.3662177556229494E-2</v>
      </c>
      <c r="G666" s="101">
        <f ca="1">MAX(Assumptions!F74,MIN(Assumptions!G74,NORMINV(RAND(),Assumptions!D74,Assumptions!E74)))</f>
        <v>13.6114020176274</v>
      </c>
      <c r="H666" s="77">
        <f ca="1">MAX(Assumptions!F75,MIN(Assumptions!G75,NORMINV(RAND(),Assumptions!D75,Assumptions!E75)))</f>
        <v>0.58906916303018786</v>
      </c>
      <c r="I666" s="97">
        <f ca="1">'Historical Financials'!F7*(1+C666)</f>
        <v>1147.0839589643301</v>
      </c>
      <c r="J666" s="97">
        <f t="shared" ca="1" si="181"/>
        <v>1268.1202861538948</v>
      </c>
      <c r="K666" s="97">
        <f t="shared" ca="1" si="182"/>
        <v>1401.9279474598968</v>
      </c>
      <c r="L666" s="97">
        <f t="shared" ca="1" si="183"/>
        <v>1549.8545298333038</v>
      </c>
      <c r="M666" s="97">
        <f t="shared" ca="1" si="184"/>
        <v>1713.3898129336806</v>
      </c>
      <c r="N666" s="54">
        <f>Assumptions!E59</f>
        <v>0.25</v>
      </c>
      <c r="O666" s="77">
        <f t="shared" ca="1" si="185"/>
        <v>0.2480477912604338</v>
      </c>
      <c r="P666" s="77">
        <f t="shared" ca="1" si="186"/>
        <v>0.24609558252086758</v>
      </c>
      <c r="Q666" s="77">
        <f t="shared" ca="1" si="187"/>
        <v>0.24414337378130135</v>
      </c>
      <c r="R666" s="77">
        <f t="shared" ca="1" si="188"/>
        <v>0.24219116504173516</v>
      </c>
      <c r="S666" s="97">
        <f t="shared" ca="1" si="189"/>
        <v>168.92794690811809</v>
      </c>
      <c r="T666" s="97">
        <f t="shared" ca="1" si="190"/>
        <v>185.29431836140554</v>
      </c>
      <c r="U666" s="97">
        <f t="shared" ca="1" si="191"/>
        <v>203.23373572348058</v>
      </c>
      <c r="V666" s="97">
        <f t="shared" ca="1" si="192"/>
        <v>222.89594479032823</v>
      </c>
      <c r="W666" s="97">
        <f t="shared" ca="1" si="193"/>
        <v>244.4447787900769</v>
      </c>
      <c r="X666" s="97">
        <f t="shared" ca="1" si="194"/>
        <v>775.17058112985831</v>
      </c>
      <c r="Y666" s="97">
        <f t="shared" ca="1" si="195"/>
        <v>4159.204648382035</v>
      </c>
      <c r="Z666" s="97">
        <f t="shared" ca="1" si="196"/>
        <v>5648.2945705498187</v>
      </c>
      <c r="AA666" s="97">
        <f ca="1">Assumptions!D40*Y666+(1-Assumptions!D40)*Z666</f>
        <v>4829.295113357537</v>
      </c>
      <c r="AB666" s="97">
        <f t="shared" ca="1" si="197"/>
        <v>3075.9436784260861</v>
      </c>
      <c r="AC666" s="97">
        <f t="shared" ca="1" si="198"/>
        <v>3851.1142595559445</v>
      </c>
      <c r="AD666" s="97">
        <f ca="1">AC666+Assumptions!D47-Assumptions!D48-Assumptions!D49</f>
        <v>4991.614259555945</v>
      </c>
      <c r="AE666" s="73">
        <f ca="1">AD666/Assumptions!D46</f>
        <v>107.34654321625688</v>
      </c>
      <c r="AF666" s="77">
        <f ca="1">AE666/Assumptions!D45-1</f>
        <v>6.4945865240643608E-2</v>
      </c>
    </row>
    <row r="667" spans="2:32" x14ac:dyDescent="0.2">
      <c r="B667" s="130">
        <v>656</v>
      </c>
      <c r="C667" s="77">
        <f ca="1">MAX(Assumptions!F70,MIN(Assumptions!G70,NORMINV(RAND(),Assumptions!D70,Assumptions!E70)))</f>
        <v>0.13880113208440448</v>
      </c>
      <c r="D667" s="77">
        <f ca="1">MAX(Assumptions!F71,MIN(Assumptions!G71,NORMINV(RAND(),Assumptions!D71,Assumptions!E71)))</f>
        <v>0.32324492972986146</v>
      </c>
      <c r="E667" s="77">
        <f ca="1">MAX(Assumptions!F72,MIN(Assumptions!G72,NORMINV(RAND(),Assumptions!D72,Assumptions!E72)))</f>
        <v>7.9219517627799871E-2</v>
      </c>
      <c r="F667" s="77">
        <f ca="1">MAX(Assumptions!F73,MIN(Assumptions!G73,NORMINV(RAND(),Assumptions!D73,Assumptions!E73)))</f>
        <v>4.2861781909818125E-2</v>
      </c>
      <c r="G667" s="101">
        <f ca="1">MAX(Assumptions!F74,MIN(Assumptions!G74,NORMINV(RAND(),Assumptions!D74,Assumptions!E74)))</f>
        <v>16.230979858520794</v>
      </c>
      <c r="H667" s="77">
        <f ca="1">MAX(Assumptions!F75,MIN(Assumptions!G75,NORMINV(RAND(),Assumptions!D75,Assumptions!E75)))</f>
        <v>0.62769547442304696</v>
      </c>
      <c r="I667" s="97">
        <f ca="1">'Historical Financials'!F7*(1+C667)</f>
        <v>1181.620054650778</v>
      </c>
      <c r="J667" s="97">
        <f t="shared" ca="1" si="181"/>
        <v>1345.6302559299418</v>
      </c>
      <c r="K667" s="97">
        <f t="shared" ca="1" si="182"/>
        <v>1532.4052588200445</v>
      </c>
      <c r="L667" s="97">
        <f t="shared" ca="1" si="183"/>
        <v>1745.1048435563616</v>
      </c>
      <c r="M667" s="97">
        <f t="shared" ca="1" si="184"/>
        <v>1987.3273714479622</v>
      </c>
      <c r="N667" s="54">
        <f>Assumptions!E59</f>
        <v>0.25</v>
      </c>
      <c r="O667" s="77">
        <f t="shared" ca="1" si="185"/>
        <v>0.26831123243246535</v>
      </c>
      <c r="P667" s="77">
        <f t="shared" ca="1" si="186"/>
        <v>0.2866224648649307</v>
      </c>
      <c r="Q667" s="77">
        <f t="shared" ca="1" si="187"/>
        <v>0.30493369729739611</v>
      </c>
      <c r="R667" s="77">
        <f t="shared" ca="1" si="188"/>
        <v>0.32324492972986146</v>
      </c>
      <c r="S667" s="97">
        <f t="shared" ca="1" si="189"/>
        <v>185.42439019795168</v>
      </c>
      <c r="T667" s="97">
        <f t="shared" ca="1" si="190"/>
        <v>226.62801510354507</v>
      </c>
      <c r="U667" s="97">
        <f t="shared" ca="1" si="191"/>
        <v>275.69751883806231</v>
      </c>
      <c r="V667" s="97">
        <f t="shared" ca="1" si="192"/>
        <v>334.02266826171183</v>
      </c>
      <c r="W667" s="97">
        <f t="shared" ca="1" si="193"/>
        <v>403.2274905731432</v>
      </c>
      <c r="X667" s="97">
        <f t="shared" ca="1" si="194"/>
        <v>1107.3755328256302</v>
      </c>
      <c r="Y667" s="97">
        <f t="shared" ca="1" si="195"/>
        <v>11565.916607016787</v>
      </c>
      <c r="Z667" s="97">
        <f t="shared" ca="1" si="196"/>
        <v>10426.675903486914</v>
      </c>
      <c r="AA667" s="97">
        <f ca="1">Assumptions!D40*Y667+(1-Assumptions!D40)*Z667</f>
        <v>11053.258290428344</v>
      </c>
      <c r="AB667" s="97">
        <f t="shared" ca="1" si="197"/>
        <v>7549.9028626274567</v>
      </c>
      <c r="AC667" s="97">
        <f t="shared" ca="1" si="198"/>
        <v>8657.278395453086</v>
      </c>
      <c r="AD667" s="97">
        <f ca="1">AC667+Assumptions!D47-Assumptions!D48-Assumptions!D49</f>
        <v>9797.778395453086</v>
      </c>
      <c r="AE667" s="73">
        <f ca="1">AD667/Assumptions!D46</f>
        <v>210.7049117301739</v>
      </c>
      <c r="AF667" s="77">
        <f ca="1">AE667/Assumptions!D45-1</f>
        <v>1.0903265052596618</v>
      </c>
    </row>
    <row r="668" spans="2:32" x14ac:dyDescent="0.2">
      <c r="B668" s="130">
        <v>657</v>
      </c>
      <c r="C668" s="77">
        <f ca="1">MAX(Assumptions!F70,MIN(Assumptions!G70,NORMINV(RAND(),Assumptions!D70,Assumptions!E70)))</f>
        <v>0.16438189480826995</v>
      </c>
      <c r="D668" s="77">
        <f ca="1">MAX(Assumptions!F71,MIN(Assumptions!G71,NORMINV(RAND(),Assumptions!D71,Assumptions!E71)))</f>
        <v>0.30606890969119094</v>
      </c>
      <c r="E668" s="77">
        <f ca="1">MAX(Assumptions!F72,MIN(Assumptions!G72,NORMINV(RAND(),Assumptions!D72,Assumptions!E72)))</f>
        <v>7.9845763179851009E-2</v>
      </c>
      <c r="F668" s="77">
        <f ca="1">MAX(Assumptions!F73,MIN(Assumptions!G73,NORMINV(RAND(),Assumptions!D73,Assumptions!E73)))</f>
        <v>4.57544473373456E-2</v>
      </c>
      <c r="G668" s="101">
        <f ca="1">MAX(Assumptions!F74,MIN(Assumptions!G74,NORMINV(RAND(),Assumptions!D74,Assumptions!E74)))</f>
        <v>16.619027803705418</v>
      </c>
      <c r="H668" s="77">
        <f ca="1">MAX(Assumptions!F75,MIN(Assumptions!G75,NORMINV(RAND(),Assumptions!D75,Assumptions!E75)))</f>
        <v>0.59964353876944709</v>
      </c>
      <c r="I668" s="97">
        <f ca="1">'Historical Financials'!F7*(1+C668)</f>
        <v>1208.1626540530608</v>
      </c>
      <c r="J668" s="97">
        <f t="shared" ca="1" si="181"/>
        <v>1406.7627203628913</v>
      </c>
      <c r="K668" s="97">
        <f t="shared" ca="1" si="182"/>
        <v>1638.0090418817799</v>
      </c>
      <c r="L668" s="97">
        <f t="shared" ca="1" si="183"/>
        <v>1907.2680718993859</v>
      </c>
      <c r="M668" s="97">
        <f t="shared" ca="1" si="184"/>
        <v>2220.7884114655226</v>
      </c>
      <c r="N668" s="54">
        <f>Assumptions!E59</f>
        <v>0.25</v>
      </c>
      <c r="O668" s="77">
        <f t="shared" ca="1" si="185"/>
        <v>0.26401722742279776</v>
      </c>
      <c r="P668" s="77">
        <f t="shared" ca="1" si="186"/>
        <v>0.27803445484559547</v>
      </c>
      <c r="Q668" s="77">
        <f t="shared" ca="1" si="187"/>
        <v>0.29205168226839318</v>
      </c>
      <c r="R668" s="77">
        <f t="shared" ca="1" si="188"/>
        <v>0.30606890969119094</v>
      </c>
      <c r="S668" s="97">
        <f t="shared" ca="1" si="189"/>
        <v>181.11673232136616</v>
      </c>
      <c r="T668" s="97">
        <f t="shared" ca="1" si="190"/>
        <v>222.71336272259228</v>
      </c>
      <c r="U668" s="97">
        <f t="shared" ca="1" si="191"/>
        <v>273.09142996952158</v>
      </c>
      <c r="V668" s="97">
        <f t="shared" ca="1" si="192"/>
        <v>334.01395302375118</v>
      </c>
      <c r="W668" s="97">
        <f t="shared" ca="1" si="193"/>
        <v>407.58628085981411</v>
      </c>
      <c r="X668" s="97">
        <f t="shared" ca="1" si="194"/>
        <v>1098.8467405153806</v>
      </c>
      <c r="Y668" s="97">
        <f t="shared" ca="1" si="195"/>
        <v>12502.749024178309</v>
      </c>
      <c r="Z668" s="97">
        <f t="shared" ca="1" si="196"/>
        <v>11296.190646727715</v>
      </c>
      <c r="AA668" s="97">
        <f ca="1">Assumptions!D40*Y668+(1-Assumptions!D40)*Z668</f>
        <v>11959.797754325542</v>
      </c>
      <c r="AB668" s="97">
        <f t="shared" ca="1" si="197"/>
        <v>8145.4520666984045</v>
      </c>
      <c r="AC668" s="97">
        <f t="shared" ca="1" si="198"/>
        <v>9244.298807213785</v>
      </c>
      <c r="AD668" s="97">
        <f ca="1">AC668+Assumptions!D47-Assumptions!D48-Assumptions!D49</f>
        <v>10384.798807213785</v>
      </c>
      <c r="AE668" s="73">
        <f ca="1">AD668/Assumptions!D46</f>
        <v>223.32900660674807</v>
      </c>
      <c r="AF668" s="77">
        <f ca="1">AE668/Assumptions!D45-1</f>
        <v>1.215565541733612</v>
      </c>
    </row>
    <row r="669" spans="2:32" x14ac:dyDescent="0.2">
      <c r="B669" s="130">
        <v>658</v>
      </c>
      <c r="C669" s="77">
        <f ca="1">MAX(Assumptions!F70,MIN(Assumptions!G70,NORMINV(RAND(),Assumptions!D70,Assumptions!E70)))</f>
        <v>0.14939408740318924</v>
      </c>
      <c r="D669" s="77">
        <f ca="1">MAX(Assumptions!F71,MIN(Assumptions!G71,NORMINV(RAND(),Assumptions!D71,Assumptions!E71)))</f>
        <v>0.27908683753762026</v>
      </c>
      <c r="E669" s="77">
        <f ca="1">MAX(Assumptions!F72,MIN(Assumptions!G72,NORMINV(RAND(),Assumptions!D72,Assumptions!E72)))</f>
        <v>9.1678233860675751E-2</v>
      </c>
      <c r="F669" s="77">
        <f ca="1">MAX(Assumptions!F73,MIN(Assumptions!G73,NORMINV(RAND(),Assumptions!D73,Assumptions!E73)))</f>
        <v>3.8862042165784566E-2</v>
      </c>
      <c r="G669" s="101">
        <f ca="1">MAX(Assumptions!F74,MIN(Assumptions!G74,NORMINV(RAND(),Assumptions!D74,Assumptions!E74)))</f>
        <v>20.343320272853205</v>
      </c>
      <c r="H669" s="77">
        <f ca="1">MAX(Assumptions!F75,MIN(Assumptions!G75,NORMINV(RAND(),Assumptions!D75,Assumptions!E75)))</f>
        <v>0.46548331459989378</v>
      </c>
      <c r="I669" s="97">
        <f ca="1">'Historical Financials'!F7*(1+C669)</f>
        <v>1192.611305089549</v>
      </c>
      <c r="J669" s="97">
        <f t="shared" ca="1" si="181"/>
        <v>1370.7803826401284</v>
      </c>
      <c r="K669" s="97">
        <f t="shared" ca="1" si="182"/>
        <v>1575.5668669348449</v>
      </c>
      <c r="L669" s="97">
        <f t="shared" ca="1" si="183"/>
        <v>1810.947241163278</v>
      </c>
      <c r="M669" s="97">
        <f t="shared" ca="1" si="184"/>
        <v>2081.492051592189</v>
      </c>
      <c r="N669" s="54">
        <f>Assumptions!E59</f>
        <v>0.25</v>
      </c>
      <c r="O669" s="77">
        <f t="shared" ca="1" si="185"/>
        <v>0.25727170938440508</v>
      </c>
      <c r="P669" s="77">
        <f t="shared" ca="1" si="186"/>
        <v>0.26454341876881016</v>
      </c>
      <c r="Q669" s="77">
        <f t="shared" ca="1" si="187"/>
        <v>0.27181512815321518</v>
      </c>
      <c r="R669" s="77">
        <f t="shared" ca="1" si="188"/>
        <v>0.27908683753762026</v>
      </c>
      <c r="S669" s="97">
        <f t="shared" ca="1" si="189"/>
        <v>138.78516583059709</v>
      </c>
      <c r="T669" s="97">
        <f t="shared" ca="1" si="190"/>
        <v>164.15874787073659</v>
      </c>
      <c r="U669" s="97">
        <f t="shared" ca="1" si="191"/>
        <v>194.0161664976207</v>
      </c>
      <c r="V669" s="97">
        <f t="shared" ca="1" si="192"/>
        <v>229.13083640171988</v>
      </c>
      <c r="W669" s="97">
        <f t="shared" ca="1" si="193"/>
        <v>270.40718651180691</v>
      </c>
      <c r="X669" s="97">
        <f t="shared" ca="1" si="194"/>
        <v>749.72655963943339</v>
      </c>
      <c r="Y669" s="97">
        <f t="shared" ca="1" si="195"/>
        <v>5318.7432297041669</v>
      </c>
      <c r="Z669" s="97">
        <f t="shared" ca="1" si="196"/>
        <v>11817.781275402336</v>
      </c>
      <c r="AA669" s="97">
        <f ca="1">Assumptions!D40*Y669+(1-Assumptions!D40)*Z669</f>
        <v>8243.3103502683425</v>
      </c>
      <c r="AB669" s="97">
        <f t="shared" ca="1" si="197"/>
        <v>5316.5315340832585</v>
      </c>
      <c r="AC669" s="97">
        <f t="shared" ca="1" si="198"/>
        <v>6066.2580937226921</v>
      </c>
      <c r="AD669" s="97">
        <f ca="1">AC669+Assumptions!D47-Assumptions!D48-Assumptions!D49</f>
        <v>7206.7580937226921</v>
      </c>
      <c r="AE669" s="73">
        <f ca="1">AD669/Assumptions!D46</f>
        <v>154.98404502629447</v>
      </c>
      <c r="AF669" s="77">
        <f ca="1">AE669/Assumptions!D45-1</f>
        <v>0.53754012922911176</v>
      </c>
    </row>
    <row r="670" spans="2:32" x14ac:dyDescent="0.2">
      <c r="B670" s="130">
        <v>659</v>
      </c>
      <c r="C670" s="77">
        <f ca="1">MAX(Assumptions!F70,MIN(Assumptions!G70,NORMINV(RAND(),Assumptions!D70,Assumptions!E70)))</f>
        <v>0.13266395376924678</v>
      </c>
      <c r="D670" s="77">
        <f ca="1">MAX(Assumptions!F71,MIN(Assumptions!G71,NORMINV(RAND(),Assumptions!D71,Assumptions!E71)))</f>
        <v>0.31815367230276265</v>
      </c>
      <c r="E670" s="77">
        <f ca="1">MAX(Assumptions!F72,MIN(Assumptions!G72,NORMINV(RAND(),Assumptions!D72,Assumptions!E72)))</f>
        <v>8.8725204184452497E-2</v>
      </c>
      <c r="F670" s="77">
        <f ca="1">MAX(Assumptions!F73,MIN(Assumptions!G73,NORMINV(RAND(),Assumptions!D73,Assumptions!E73)))</f>
        <v>3.6262720048141427E-2</v>
      </c>
      <c r="G670" s="101">
        <f ca="1">MAX(Assumptions!F74,MIN(Assumptions!G74,NORMINV(RAND(),Assumptions!D74,Assumptions!E74)))</f>
        <v>14.191913077301987</v>
      </c>
      <c r="H670" s="77">
        <f ca="1">MAX(Assumptions!F75,MIN(Assumptions!G75,NORMINV(RAND(),Assumptions!D75,Assumptions!E75)))</f>
        <v>0.59554896823218151</v>
      </c>
      <c r="I670" s="97">
        <f ca="1">'Historical Financials'!F7*(1+C670)</f>
        <v>1175.2521184309703</v>
      </c>
      <c r="J670" s="97">
        <f t="shared" ca="1" si="181"/>
        <v>1331.1657111377058</v>
      </c>
      <c r="K670" s="97">
        <f t="shared" ca="1" si="182"/>
        <v>1507.7634174992847</v>
      </c>
      <c r="L670" s="97">
        <f t="shared" ca="1" si="183"/>
        <v>1707.7892738133712</v>
      </c>
      <c r="M670" s="97">
        <f t="shared" ca="1" si="184"/>
        <v>1934.3513510821635</v>
      </c>
      <c r="N670" s="54">
        <f>Assumptions!E59</f>
        <v>0.25</v>
      </c>
      <c r="O670" s="77">
        <f t="shared" ca="1" si="185"/>
        <v>0.26703841807569068</v>
      </c>
      <c r="P670" s="77">
        <f t="shared" ca="1" si="186"/>
        <v>0.28407683615138135</v>
      </c>
      <c r="Q670" s="77">
        <f t="shared" ca="1" si="187"/>
        <v>0.30111525422707197</v>
      </c>
      <c r="R670" s="77">
        <f t="shared" ca="1" si="188"/>
        <v>0.31815367230276265</v>
      </c>
      <c r="S670" s="97">
        <f t="shared" ca="1" si="189"/>
        <v>174.9800466360625</v>
      </c>
      <c r="T670" s="97">
        <f t="shared" ca="1" si="190"/>
        <v>211.70121253796123</v>
      </c>
      <c r="U670" s="97">
        <f t="shared" ca="1" si="191"/>
        <v>255.08592791449976</v>
      </c>
      <c r="V670" s="97">
        <f t="shared" ca="1" si="192"/>
        <v>306.25593599660897</v>
      </c>
      <c r="W670" s="97">
        <f t="shared" ca="1" si="193"/>
        <v>366.51333316366828</v>
      </c>
      <c r="X670" s="97">
        <f t="shared" ca="1" si="194"/>
        <v>994.57193519445059</v>
      </c>
      <c r="Y670" s="97">
        <f t="shared" ca="1" si="195"/>
        <v>7239.537162808846</v>
      </c>
      <c r="Z670" s="97">
        <f t="shared" ca="1" si="196"/>
        <v>8734.0011374230617</v>
      </c>
      <c r="AA670" s="97">
        <f ca="1">Assumptions!D40*Y670+(1-Assumptions!D40)*Z670</f>
        <v>7912.0459513852438</v>
      </c>
      <c r="AB670" s="97">
        <f t="shared" ca="1" si="197"/>
        <v>5172.4632738813025</v>
      </c>
      <c r="AC670" s="97">
        <f t="shared" ca="1" si="198"/>
        <v>6167.0352090757533</v>
      </c>
      <c r="AD670" s="97">
        <f ca="1">AC670+Assumptions!D47-Assumptions!D48-Assumptions!D49</f>
        <v>7307.5352090757533</v>
      </c>
      <c r="AE670" s="73">
        <f ca="1">AD670/Assumptions!D46</f>
        <v>157.15129481883341</v>
      </c>
      <c r="AF670" s="77">
        <f ca="1">AE670/Assumptions!D45-1</f>
        <v>0.55904062320271231</v>
      </c>
    </row>
    <row r="671" spans="2:32" x14ac:dyDescent="0.2">
      <c r="B671" s="130">
        <v>660</v>
      </c>
      <c r="C671" s="77">
        <f ca="1">MAX(Assumptions!F70,MIN(Assumptions!G70,NORMINV(RAND(),Assumptions!D70,Assumptions!E70)))</f>
        <v>0.15638514952031826</v>
      </c>
      <c r="D671" s="77">
        <f ca="1">MAX(Assumptions!F71,MIN(Assumptions!G71,NORMINV(RAND(),Assumptions!D71,Assumptions!E71)))</f>
        <v>0.23715223398341195</v>
      </c>
      <c r="E671" s="77">
        <f ca="1">MAX(Assumptions!F72,MIN(Assumptions!G72,NORMINV(RAND(),Assumptions!D72,Assumptions!E72)))</f>
        <v>9.1389443225523323E-2</v>
      </c>
      <c r="F671" s="77">
        <f ca="1">MAX(Assumptions!F73,MIN(Assumptions!G73,NORMINV(RAND(),Assumptions!D73,Assumptions!E73)))</f>
        <v>2.9318815375154961E-2</v>
      </c>
      <c r="G671" s="101">
        <f ca="1">MAX(Assumptions!F74,MIN(Assumptions!G74,NORMINV(RAND(),Assumptions!D74,Assumptions!E74)))</f>
        <v>20.369705093418595</v>
      </c>
      <c r="H671" s="77">
        <f ca="1">MAX(Assumptions!F75,MIN(Assumptions!G75,NORMINV(RAND(),Assumptions!D75,Assumptions!E75)))</f>
        <v>0.58317184064489413</v>
      </c>
      <c r="I671" s="97">
        <f ca="1">'Historical Financials'!F7*(1+C671)</f>
        <v>1199.8652311422823</v>
      </c>
      <c r="J671" s="97">
        <f t="shared" ca="1" si="181"/>
        <v>1387.5063347186995</v>
      </c>
      <c r="K671" s="97">
        <f t="shared" ca="1" si="182"/>
        <v>1604.4917203340722</v>
      </c>
      <c r="L671" s="97">
        <f t="shared" ca="1" si="183"/>
        <v>1855.4103979226288</v>
      </c>
      <c r="M671" s="97">
        <f t="shared" ca="1" si="184"/>
        <v>2145.5690304233126</v>
      </c>
      <c r="N671" s="54">
        <f>Assumptions!E59</f>
        <v>0.25</v>
      </c>
      <c r="O671" s="77">
        <f t="shared" ca="1" si="185"/>
        <v>0.246788058495853</v>
      </c>
      <c r="P671" s="77">
        <f t="shared" ca="1" si="186"/>
        <v>0.24357611699170598</v>
      </c>
      <c r="Q671" s="77">
        <f t="shared" ca="1" si="187"/>
        <v>0.24036417548755895</v>
      </c>
      <c r="R671" s="77">
        <f t="shared" ca="1" si="188"/>
        <v>0.23715223398341195</v>
      </c>
      <c r="S671" s="97">
        <f t="shared" ca="1" si="189"/>
        <v>174.93190384276403</v>
      </c>
      <c r="T671" s="97">
        <f t="shared" ca="1" si="190"/>
        <v>199.6896984638031</v>
      </c>
      <c r="U671" s="97">
        <f t="shared" ca="1" si="191"/>
        <v>227.91280616978605</v>
      </c>
      <c r="V671" s="97">
        <f t="shared" ca="1" si="192"/>
        <v>260.07958954683818</v>
      </c>
      <c r="W671" s="97">
        <f t="shared" ca="1" si="193"/>
        <v>296.73328000185103</v>
      </c>
      <c r="X671" s="97">
        <f t="shared" ca="1" si="194"/>
        <v>878.19225903983079</v>
      </c>
      <c r="Y671" s="97">
        <f t="shared" ca="1" si="195"/>
        <v>4920.7356012281234</v>
      </c>
      <c r="Z671" s="97">
        <f t="shared" ca="1" si="196"/>
        <v>10364.645519160205</v>
      </c>
      <c r="AA671" s="97">
        <f ca="1">Assumptions!D40*Y671+(1-Assumptions!D40)*Z671</f>
        <v>7370.49506429756</v>
      </c>
      <c r="AB671" s="97">
        <f t="shared" ca="1" si="197"/>
        <v>4759.9009618141481</v>
      </c>
      <c r="AC671" s="97">
        <f t="shared" ca="1" si="198"/>
        <v>5638.0932208539789</v>
      </c>
      <c r="AD671" s="97">
        <f ca="1">AC671+Assumptions!D47-Assumptions!D48-Assumptions!D49</f>
        <v>6778.5932208539789</v>
      </c>
      <c r="AE671" s="73">
        <f ca="1">AD671/Assumptions!D46</f>
        <v>145.77619829793503</v>
      </c>
      <c r="AF671" s="77">
        <f ca="1">AE671/Assumptions!D45-1</f>
        <v>0.44619244343189512</v>
      </c>
    </row>
    <row r="672" spans="2:32" x14ac:dyDescent="0.2">
      <c r="B672" s="130">
        <v>661</v>
      </c>
      <c r="C672" s="77">
        <f ca="1">MAX(Assumptions!F70,MIN(Assumptions!G70,NORMINV(RAND(),Assumptions!D70,Assumptions!E70)))</f>
        <v>0.11647458741284129</v>
      </c>
      <c r="D672" s="77">
        <f ca="1">MAX(Assumptions!F71,MIN(Assumptions!G71,NORMINV(RAND(),Assumptions!D71,Assumptions!E71)))</f>
        <v>0.29136404448419534</v>
      </c>
      <c r="E672" s="77">
        <f ca="1">MAX(Assumptions!F72,MIN(Assumptions!G72,NORMINV(RAND(),Assumptions!D72,Assumptions!E72)))</f>
        <v>8.377288647713578E-2</v>
      </c>
      <c r="F672" s="77">
        <f ca="1">MAX(Assumptions!F73,MIN(Assumptions!G73,NORMINV(RAND(),Assumptions!D73,Assumptions!E73)))</f>
        <v>3.5620885826131432E-2</v>
      </c>
      <c r="G672" s="101">
        <f ca="1">MAX(Assumptions!F74,MIN(Assumptions!G74,NORMINV(RAND(),Assumptions!D74,Assumptions!E74)))</f>
        <v>15.390556610868288</v>
      </c>
      <c r="H672" s="77">
        <f ca="1">MAX(Assumptions!F75,MIN(Assumptions!G75,NORMINV(RAND(),Assumptions!D75,Assumptions!E75)))</f>
        <v>0.61080240664079766</v>
      </c>
      <c r="I672" s="97">
        <f ca="1">'Historical Financials'!F7*(1+C672)</f>
        <v>1158.4540318995639</v>
      </c>
      <c r="J672" s="97">
        <f t="shared" ca="1" si="181"/>
        <v>1293.3844873018081</v>
      </c>
      <c r="K672" s="97">
        <f t="shared" ca="1" si="182"/>
        <v>1444.0309118264554</v>
      </c>
      <c r="L672" s="97">
        <f t="shared" ca="1" si="183"/>
        <v>1612.2238164928308</v>
      </c>
      <c r="M672" s="97">
        <f t="shared" ca="1" si="184"/>
        <v>1800.0069203359894</v>
      </c>
      <c r="N672" s="54">
        <f>Assumptions!E59</f>
        <v>0.25</v>
      </c>
      <c r="O672" s="77">
        <f t="shared" ca="1" si="185"/>
        <v>0.26034101112104885</v>
      </c>
      <c r="P672" s="77">
        <f t="shared" ca="1" si="186"/>
        <v>0.2706820222420977</v>
      </c>
      <c r="Q672" s="77">
        <f t="shared" ca="1" si="187"/>
        <v>0.28102303336314649</v>
      </c>
      <c r="R672" s="77">
        <f t="shared" ca="1" si="188"/>
        <v>0.29136404448419534</v>
      </c>
      <c r="S672" s="97">
        <f t="shared" ca="1" si="189"/>
        <v>176.89662766674726</v>
      </c>
      <c r="T672" s="97">
        <f t="shared" ca="1" si="190"/>
        <v>205.67001255409417</v>
      </c>
      <c r="U672" s="97">
        <f t="shared" ca="1" si="191"/>
        <v>238.74629576722623</v>
      </c>
      <c r="V672" s="97">
        <f t="shared" ca="1" si="192"/>
        <v>276.73748469990795</v>
      </c>
      <c r="W672" s="97">
        <f t="shared" ca="1" si="193"/>
        <v>320.33977882672019</v>
      </c>
      <c r="X672" s="97">
        <f t="shared" ca="1" si="194"/>
        <v>940.72024692843002</v>
      </c>
      <c r="Y672" s="97">
        <f t="shared" ca="1" si="195"/>
        <v>6889.6527876034443</v>
      </c>
      <c r="Z672" s="97">
        <f t="shared" ca="1" si="196"/>
        <v>8071.6897103600213</v>
      </c>
      <c r="AA672" s="97">
        <f ca="1">Assumptions!D40*Y672+(1-Assumptions!D40)*Z672</f>
        <v>7421.5694028439048</v>
      </c>
      <c r="AB672" s="97">
        <f t="shared" ca="1" si="197"/>
        <v>4963.6865013204015</v>
      </c>
      <c r="AC672" s="97">
        <f t="shared" ca="1" si="198"/>
        <v>5904.4067482488317</v>
      </c>
      <c r="AD672" s="97">
        <f ca="1">AC672+Assumptions!D47-Assumptions!D48-Assumptions!D49</f>
        <v>7044.9067482488317</v>
      </c>
      <c r="AE672" s="73">
        <f ca="1">AD672/Assumptions!D46</f>
        <v>151.50337093008241</v>
      </c>
      <c r="AF672" s="77">
        <f ca="1">AE672/Assumptions!D45-1</f>
        <v>0.5030096322428812</v>
      </c>
    </row>
    <row r="673" spans="2:32" x14ac:dyDescent="0.2">
      <c r="B673" s="130">
        <v>662</v>
      </c>
      <c r="C673" s="77">
        <f ca="1">MAX(Assumptions!F70,MIN(Assumptions!G70,NORMINV(RAND(),Assumptions!D70,Assumptions!E70)))</f>
        <v>0.1312048737287288</v>
      </c>
      <c r="D673" s="77">
        <f ca="1">MAX(Assumptions!F71,MIN(Assumptions!G71,NORMINV(RAND(),Assumptions!D71,Assumptions!E71)))</f>
        <v>0.27920142889588284</v>
      </c>
      <c r="E673" s="77">
        <f ca="1">MAX(Assumptions!F72,MIN(Assumptions!G72,NORMINV(RAND(),Assumptions!D72,Assumptions!E72)))</f>
        <v>9.3220694074770211E-2</v>
      </c>
      <c r="F673" s="77">
        <f ca="1">MAX(Assumptions!F73,MIN(Assumptions!G73,NORMINV(RAND(),Assumptions!D73,Assumptions!E73)))</f>
        <v>4.1198019390749657E-2</v>
      </c>
      <c r="G673" s="101">
        <f ca="1">MAX(Assumptions!F74,MIN(Assumptions!G74,NORMINV(RAND(),Assumptions!D74,Assumptions!E74)))</f>
        <v>11.37322474943082</v>
      </c>
      <c r="H673" s="77">
        <f ca="1">MAX(Assumptions!F75,MIN(Assumptions!G75,NORMINV(RAND(),Assumptions!D75,Assumptions!E75)))</f>
        <v>0.58417709315077349</v>
      </c>
      <c r="I673" s="97">
        <f ca="1">'Historical Financials'!F7*(1+C673)</f>
        <v>1173.738176980929</v>
      </c>
      <c r="J673" s="97">
        <f t="shared" ca="1" si="181"/>
        <v>1327.7383462823002</v>
      </c>
      <c r="K673" s="97">
        <f t="shared" ca="1" si="182"/>
        <v>1501.9440883510606</v>
      </c>
      <c r="L673" s="97">
        <f t="shared" ca="1" si="183"/>
        <v>1699.0064728107723</v>
      </c>
      <c r="M673" s="97">
        <f t="shared" ca="1" si="184"/>
        <v>1921.9244025402024</v>
      </c>
      <c r="N673" s="54">
        <f>Assumptions!E59</f>
        <v>0.25</v>
      </c>
      <c r="O673" s="77">
        <f t="shared" ca="1" si="185"/>
        <v>0.25730035722397071</v>
      </c>
      <c r="P673" s="77">
        <f t="shared" ca="1" si="186"/>
        <v>0.26460071444794142</v>
      </c>
      <c r="Q673" s="77">
        <f t="shared" ca="1" si="187"/>
        <v>0.27190107167191213</v>
      </c>
      <c r="R673" s="77">
        <f t="shared" ca="1" si="188"/>
        <v>0.27920142889588284</v>
      </c>
      <c r="S673" s="97">
        <f t="shared" ca="1" si="189"/>
        <v>171.4177390872018</v>
      </c>
      <c r="T673" s="97">
        <f t="shared" ca="1" si="190"/>
        <v>199.57098956562749</v>
      </c>
      <c r="U673" s="97">
        <f t="shared" ca="1" si="191"/>
        <v>232.16101920102844</v>
      </c>
      <c r="V673" s="97">
        <f t="shared" ca="1" si="192"/>
        <v>269.86743179868034</v>
      </c>
      <c r="W673" s="97">
        <f t="shared" ca="1" si="193"/>
        <v>313.47178792080734</v>
      </c>
      <c r="X673" s="97">
        <f t="shared" ca="1" si="194"/>
        <v>891.16805967245546</v>
      </c>
      <c r="Y673" s="97">
        <f t="shared" ca="1" si="195"/>
        <v>6273.9220292007703</v>
      </c>
      <c r="Z673" s="97">
        <f t="shared" ca="1" si="196"/>
        <v>6102.9183417657505</v>
      </c>
      <c r="AA673" s="97">
        <f ca="1">Assumptions!D40*Y673+(1-Assumptions!D40)*Z673</f>
        <v>6196.9703698550111</v>
      </c>
      <c r="AB673" s="97">
        <f t="shared" ca="1" si="197"/>
        <v>3968.6262380397247</v>
      </c>
      <c r="AC673" s="97">
        <f t="shared" ca="1" si="198"/>
        <v>4859.7942977121802</v>
      </c>
      <c r="AD673" s="97">
        <f ca="1">AC673+Assumptions!D47-Assumptions!D48-Assumptions!D49</f>
        <v>6000.2942977121802</v>
      </c>
      <c r="AE673" s="73">
        <f ca="1">AD673/Assumptions!D46</f>
        <v>129.03858704757377</v>
      </c>
      <c r="AF673" s="77">
        <f ca="1">AE673/Assumptions!D45-1</f>
        <v>0.28014471277354924</v>
      </c>
    </row>
    <row r="674" spans="2:32" x14ac:dyDescent="0.2">
      <c r="B674" s="130">
        <v>663</v>
      </c>
      <c r="C674" s="77">
        <f ca="1">MAX(Assumptions!F70,MIN(Assumptions!G70,NORMINV(RAND(),Assumptions!D70,Assumptions!E70)))</f>
        <v>0.13179056703167291</v>
      </c>
      <c r="D674" s="77">
        <f ca="1">MAX(Assumptions!F71,MIN(Assumptions!G71,NORMINV(RAND(),Assumptions!D71,Assumptions!E71)))</f>
        <v>0.35901447592255625</v>
      </c>
      <c r="E674" s="77">
        <f ca="1">MAX(Assumptions!F72,MIN(Assumptions!G72,NORMINV(RAND(),Assumptions!D72,Assumptions!E72)))</f>
        <v>7.161718919374134E-2</v>
      </c>
      <c r="F674" s="77">
        <f ca="1">MAX(Assumptions!F73,MIN(Assumptions!G73,NORMINV(RAND(),Assumptions!D73,Assumptions!E73)))</f>
        <v>4.1121538295941652E-2</v>
      </c>
      <c r="G674" s="101">
        <f ca="1">MAX(Assumptions!F74,MIN(Assumptions!G74,NORMINV(RAND(),Assumptions!D74,Assumptions!E74)))</f>
        <v>13.966290987557539</v>
      </c>
      <c r="H674" s="77">
        <f ca="1">MAX(Assumptions!F75,MIN(Assumptions!G75,NORMINV(RAND(),Assumptions!D75,Assumptions!E75)))</f>
        <v>0.61891296645787996</v>
      </c>
      <c r="I674" s="97">
        <f ca="1">'Historical Financials'!F7*(1+C674)</f>
        <v>1174.3458923520636</v>
      </c>
      <c r="J674" s="97">
        <f t="shared" ca="1" si="181"/>
        <v>1329.1136033964578</v>
      </c>
      <c r="K674" s="97">
        <f t="shared" ca="1" si="182"/>
        <v>1504.278238837587</v>
      </c>
      <c r="L674" s="97">
        <f t="shared" ca="1" si="183"/>
        <v>1702.5279209073988</v>
      </c>
      <c r="M674" s="97">
        <f t="shared" ca="1" si="184"/>
        <v>1926.9050409910399</v>
      </c>
      <c r="N674" s="54">
        <f>Assumptions!E59</f>
        <v>0.25</v>
      </c>
      <c r="O674" s="77">
        <f t="shared" ca="1" si="185"/>
        <v>0.27725361898063905</v>
      </c>
      <c r="P674" s="77">
        <f t="shared" ca="1" si="186"/>
        <v>0.3045072379612781</v>
      </c>
      <c r="Q674" s="77">
        <f t="shared" ca="1" si="187"/>
        <v>0.3317608569419172</v>
      </c>
      <c r="R674" s="77">
        <f t="shared" ca="1" si="188"/>
        <v>0.35901447592255625</v>
      </c>
      <c r="S674" s="97">
        <f t="shared" ca="1" si="189"/>
        <v>181.70447497081048</v>
      </c>
      <c r="T674" s="97">
        <f t="shared" ca="1" si="190"/>
        <v>228.07039152607695</v>
      </c>
      <c r="U674" s="97">
        <f t="shared" ca="1" si="191"/>
        <v>283.501508702617</v>
      </c>
      <c r="V674" s="97">
        <f t="shared" ca="1" si="192"/>
        <v>349.58192418253384</v>
      </c>
      <c r="W674" s="97">
        <f t="shared" ca="1" si="193"/>
        <v>428.15582267589701</v>
      </c>
      <c r="X674" s="97">
        <f t="shared" ca="1" si="194"/>
        <v>1166.6020821510458</v>
      </c>
      <c r="Y674" s="97">
        <f t="shared" ca="1" si="195"/>
        <v>14617.240019850067</v>
      </c>
      <c r="Z674" s="97">
        <f t="shared" ca="1" si="196"/>
        <v>9661.6957982501972</v>
      </c>
      <c r="AA674" s="97">
        <f ca="1">Assumptions!D40*Y674+(1-Assumptions!D40)*Z674</f>
        <v>12387.245120130126</v>
      </c>
      <c r="AB674" s="97">
        <f t="shared" ca="1" si="197"/>
        <v>8765.4935648953069</v>
      </c>
      <c r="AC674" s="97">
        <f t="shared" ca="1" si="198"/>
        <v>9932.0956470463534</v>
      </c>
      <c r="AD674" s="97">
        <f ca="1">AC674+Assumptions!D47-Assumptions!D48-Assumptions!D49</f>
        <v>11072.595647046353</v>
      </c>
      <c r="AE674" s="73">
        <f ca="1">AD674/Assumptions!D46</f>
        <v>238.12033649562051</v>
      </c>
      <c r="AF674" s="77">
        <f ca="1">AE674/Assumptions!D45-1</f>
        <v>1.3623049255517907</v>
      </c>
    </row>
    <row r="675" spans="2:32" x14ac:dyDescent="0.2">
      <c r="B675" s="130">
        <v>664</v>
      </c>
      <c r="C675" s="77">
        <f ca="1">MAX(Assumptions!F70,MIN(Assumptions!G70,NORMINV(RAND(),Assumptions!D70,Assumptions!E70)))</f>
        <v>0.1072372586569531</v>
      </c>
      <c r="D675" s="77">
        <f ca="1">MAX(Assumptions!F71,MIN(Assumptions!G71,NORMINV(RAND(),Assumptions!D71,Assumptions!E71)))</f>
        <v>0.31193769893028683</v>
      </c>
      <c r="E675" s="77">
        <f ca="1">MAX(Assumptions!F72,MIN(Assumptions!G72,NORMINV(RAND(),Assumptions!D72,Assumptions!E72)))</f>
        <v>8.4679722012564088E-2</v>
      </c>
      <c r="F675" s="77">
        <f ca="1">MAX(Assumptions!F73,MIN(Assumptions!G73,NORMINV(RAND(),Assumptions!D73,Assumptions!E73)))</f>
        <v>1.8972435563255393E-2</v>
      </c>
      <c r="G675" s="101">
        <f ca="1">MAX(Assumptions!F74,MIN(Assumptions!G74,NORMINV(RAND(),Assumptions!D74,Assumptions!E74)))</f>
        <v>10.779648037457408</v>
      </c>
      <c r="H675" s="77">
        <f ca="1">MAX(Assumptions!F75,MIN(Assumptions!G75,NORMINV(RAND(),Assumptions!D75,Assumptions!E75)))</f>
        <v>0.7066808872494893</v>
      </c>
      <c r="I675" s="97">
        <f ca="1">'Historical Financials'!F7*(1+C675)</f>
        <v>1148.8693795824545</v>
      </c>
      <c r="J675" s="97">
        <f t="shared" ca="1" si="181"/>
        <v>1272.0709824037915</v>
      </c>
      <c r="K675" s="97">
        <f t="shared" ca="1" si="182"/>
        <v>1408.4843873738314</v>
      </c>
      <c r="L675" s="97">
        <f t="shared" ca="1" si="183"/>
        <v>1559.5263919369193</v>
      </c>
      <c r="M675" s="97">
        <f t="shared" ca="1" si="184"/>
        <v>1726.7657270114037</v>
      </c>
      <c r="N675" s="54">
        <f>Assumptions!E59</f>
        <v>0.25</v>
      </c>
      <c r="O675" s="77">
        <f t="shared" ca="1" si="185"/>
        <v>0.26548442473257172</v>
      </c>
      <c r="P675" s="77">
        <f t="shared" ca="1" si="186"/>
        <v>0.28096884946514344</v>
      </c>
      <c r="Q675" s="77">
        <f t="shared" ca="1" si="187"/>
        <v>0.29645327419771511</v>
      </c>
      <c r="R675" s="77">
        <f t="shared" ca="1" si="188"/>
        <v>0.31193769893028683</v>
      </c>
      <c r="S675" s="97">
        <f t="shared" ca="1" si="189"/>
        <v>202.97100812427482</v>
      </c>
      <c r="T675" s="97">
        <f t="shared" ca="1" si="190"/>
        <v>238.656759145541</v>
      </c>
      <c r="U675" s="97">
        <f t="shared" ca="1" si="191"/>
        <v>279.66206237592496</v>
      </c>
      <c r="V675" s="97">
        <f t="shared" ca="1" si="192"/>
        <v>326.71744615033134</v>
      </c>
      <c r="W675" s="97">
        <f t="shared" ca="1" si="193"/>
        <v>380.6489445714891</v>
      </c>
      <c r="X675" s="97">
        <f t="shared" ca="1" si="194"/>
        <v>1098.6692525179349</v>
      </c>
      <c r="Y675" s="97">
        <f t="shared" ca="1" si="195"/>
        <v>5903.0102003044085</v>
      </c>
      <c r="Z675" s="97">
        <f t="shared" ca="1" si="196"/>
        <v>5806.3854879121063</v>
      </c>
      <c r="AA675" s="97">
        <f ca="1">Assumptions!D40*Y675+(1-Assumptions!D40)*Z675</f>
        <v>5859.5290797278722</v>
      </c>
      <c r="AB675" s="97">
        <f t="shared" ca="1" si="197"/>
        <v>3902.6095973054967</v>
      </c>
      <c r="AC675" s="97">
        <f t="shared" ca="1" si="198"/>
        <v>5001.2788498234313</v>
      </c>
      <c r="AD675" s="97">
        <f ca="1">AC675+Assumptions!D47-Assumptions!D48-Assumptions!D49</f>
        <v>6141.7788498234313</v>
      </c>
      <c r="AE675" s="73">
        <f ca="1">AD675/Assumptions!D46</f>
        <v>132.08126558760068</v>
      </c>
      <c r="AF675" s="77">
        <f ca="1">AE675/Assumptions!D45-1</f>
        <v>0.31033001575000685</v>
      </c>
    </row>
    <row r="676" spans="2:32" x14ac:dyDescent="0.2">
      <c r="B676" s="130">
        <v>665</v>
      </c>
      <c r="C676" s="77">
        <f ca="1">MAX(Assumptions!F70,MIN(Assumptions!G70,NORMINV(RAND(),Assumptions!D70,Assumptions!E70)))</f>
        <v>0.10690700201418071</v>
      </c>
      <c r="D676" s="77">
        <f ca="1">MAX(Assumptions!F71,MIN(Assumptions!G71,NORMINV(RAND(),Assumptions!D71,Assumptions!E71)))</f>
        <v>0.283134940643616</v>
      </c>
      <c r="E676" s="77">
        <f ca="1">MAX(Assumptions!F72,MIN(Assumptions!G72,NORMINV(RAND(),Assumptions!D72,Assumptions!E72)))</f>
        <v>7.4924633729305579E-2</v>
      </c>
      <c r="F676" s="77">
        <f ca="1">MAX(Assumptions!F73,MIN(Assumptions!G73,NORMINV(RAND(),Assumptions!D73,Assumptions!E73)))</f>
        <v>4.3969721558113434E-2</v>
      </c>
      <c r="G676" s="101">
        <f ca="1">MAX(Assumptions!F74,MIN(Assumptions!G74,NORMINV(RAND(),Assumptions!D74,Assumptions!E74)))</f>
        <v>14.402596762278367</v>
      </c>
      <c r="H676" s="77">
        <f ca="1">MAX(Assumptions!F75,MIN(Assumptions!G75,NORMINV(RAND(),Assumptions!D75,Assumptions!E75)))</f>
        <v>0.67773532697388061</v>
      </c>
      <c r="I676" s="97">
        <f ca="1">'Historical Financials'!F7*(1+C676)</f>
        <v>1148.5267052899137</v>
      </c>
      <c r="J676" s="97">
        <f t="shared" ca="1" si="181"/>
        <v>1271.3122520856828</v>
      </c>
      <c r="K676" s="97">
        <f t="shared" ca="1" si="182"/>
        <v>1407.2244335800594</v>
      </c>
      <c r="L676" s="97">
        <f t="shared" ca="1" si="183"/>
        <v>1557.6665789352071</v>
      </c>
      <c r="M676" s="97">
        <f t="shared" ca="1" si="184"/>
        <v>1724.1920430268551</v>
      </c>
      <c r="N676" s="54">
        <f>Assumptions!E59</f>
        <v>0.25</v>
      </c>
      <c r="O676" s="77">
        <f t="shared" ca="1" si="185"/>
        <v>0.25828373516090397</v>
      </c>
      <c r="P676" s="77">
        <f t="shared" ca="1" si="186"/>
        <v>0.266567470321808</v>
      </c>
      <c r="Q676" s="77">
        <f t="shared" ca="1" si="187"/>
        <v>0.27485120548271202</v>
      </c>
      <c r="R676" s="77">
        <f t="shared" ca="1" si="188"/>
        <v>0.283134940643616</v>
      </c>
      <c r="S676" s="97">
        <f t="shared" ca="1" si="189"/>
        <v>194.59928053697337</v>
      </c>
      <c r="T676" s="97">
        <f t="shared" ca="1" si="190"/>
        <v>222.54068197911391</v>
      </c>
      <c r="U676" s="97">
        <f t="shared" ca="1" si="191"/>
        <v>254.23225032688055</v>
      </c>
      <c r="V676" s="97">
        <f t="shared" ca="1" si="192"/>
        <v>290.15647851310183</v>
      </c>
      <c r="W676" s="97">
        <f t="shared" ca="1" si="193"/>
        <v>330.8561621573586</v>
      </c>
      <c r="X676" s="97">
        <f t="shared" ca="1" si="194"/>
        <v>1026.1957617131991</v>
      </c>
      <c r="Y676" s="97">
        <f t="shared" ca="1" si="195"/>
        <v>11158.287691885296</v>
      </c>
      <c r="Z676" s="97">
        <f t="shared" ca="1" si="196"/>
        <v>7031.0454541955223</v>
      </c>
      <c r="AA676" s="97">
        <f ca="1">Assumptions!D40*Y676+(1-Assumptions!D40)*Z676</f>
        <v>9301.0286849248987</v>
      </c>
      <c r="AB676" s="97">
        <f t="shared" ca="1" si="197"/>
        <v>6480.9833507417079</v>
      </c>
      <c r="AC676" s="97">
        <f t="shared" ca="1" si="198"/>
        <v>7507.1791124549072</v>
      </c>
      <c r="AD676" s="97">
        <f ca="1">AC676+Assumptions!D47-Assumptions!D48-Assumptions!D49</f>
        <v>8647.6791124549072</v>
      </c>
      <c r="AE676" s="73">
        <f ca="1">AD676/Assumptions!D46</f>
        <v>185.97159381623456</v>
      </c>
      <c r="AF676" s="77">
        <f ca="1">AE676/Assumptions!D45-1</f>
        <v>0.84495628785946986</v>
      </c>
    </row>
    <row r="677" spans="2:32" x14ac:dyDescent="0.2">
      <c r="B677" s="130">
        <v>666</v>
      </c>
      <c r="C677" s="77">
        <f ca="1">MAX(Assumptions!F70,MIN(Assumptions!G70,NORMINV(RAND(),Assumptions!D70,Assumptions!E70)))</f>
        <v>0.17654001220325707</v>
      </c>
      <c r="D677" s="77">
        <f ca="1">MAX(Assumptions!F71,MIN(Assumptions!G71,NORMINV(RAND(),Assumptions!D71,Assumptions!E71)))</f>
        <v>0.28114840691244286</v>
      </c>
      <c r="E677" s="77">
        <f ca="1">MAX(Assumptions!F72,MIN(Assumptions!G72,NORMINV(RAND(),Assumptions!D72,Assumptions!E72)))</f>
        <v>9.1041586194341051E-2</v>
      </c>
      <c r="F677" s="77">
        <f ca="1">MAX(Assumptions!F73,MIN(Assumptions!G73,NORMINV(RAND(),Assumptions!D73,Assumptions!E73)))</f>
        <v>3.2265600173184542E-2</v>
      </c>
      <c r="G677" s="101">
        <f ca="1">MAX(Assumptions!F74,MIN(Assumptions!G74,NORMINV(RAND(),Assumptions!D74,Assumptions!E74)))</f>
        <v>14.971742575433964</v>
      </c>
      <c r="H677" s="77">
        <f ca="1">MAX(Assumptions!F75,MIN(Assumptions!G75,NORMINV(RAND(),Assumptions!D75,Assumptions!E75)))</f>
        <v>0.57731707683404776</v>
      </c>
      <c r="I677" s="97">
        <f ca="1">'Historical Financials'!F7*(1+C677)</f>
        <v>1220.7779166620994</v>
      </c>
      <c r="J677" s="97">
        <f t="shared" ca="1" si="181"/>
        <v>1436.2940649670932</v>
      </c>
      <c r="K677" s="97">
        <f t="shared" ca="1" si="182"/>
        <v>1689.8574367238493</v>
      </c>
      <c r="L677" s="97">
        <f t="shared" ca="1" si="183"/>
        <v>1988.1848892248422</v>
      </c>
      <c r="M677" s="97">
        <f t="shared" ca="1" si="184"/>
        <v>2339.1790738309269</v>
      </c>
      <c r="N677" s="54">
        <f>Assumptions!E59</f>
        <v>0.25</v>
      </c>
      <c r="O677" s="77">
        <f t="shared" ca="1" si="185"/>
        <v>0.2577871017281107</v>
      </c>
      <c r="P677" s="77">
        <f t="shared" ca="1" si="186"/>
        <v>0.2655742034562214</v>
      </c>
      <c r="Q677" s="77">
        <f t="shared" ca="1" si="187"/>
        <v>0.27336130518433216</v>
      </c>
      <c r="R677" s="77">
        <f t="shared" ca="1" si="188"/>
        <v>0.28114840691244286</v>
      </c>
      <c r="S677" s="97">
        <f t="shared" ca="1" si="189"/>
        <v>176.1939845777305</v>
      </c>
      <c r="T677" s="97">
        <f t="shared" ca="1" si="190"/>
        <v>213.75631486596819</v>
      </c>
      <c r="U677" s="97">
        <f t="shared" ca="1" si="191"/>
        <v>259.08982569293653</v>
      </c>
      <c r="V677" s="97">
        <f t="shared" ca="1" si="192"/>
        <v>313.76768396714704</v>
      </c>
      <c r="W677" s="97">
        <f t="shared" ca="1" si="193"/>
        <v>379.67631087363924</v>
      </c>
      <c r="X677" s="97">
        <f t="shared" ca="1" si="194"/>
        <v>1007.5762783794975</v>
      </c>
      <c r="Y677" s="97">
        <f t="shared" ca="1" si="195"/>
        <v>6668.1449593111556</v>
      </c>
      <c r="Z677" s="97">
        <f t="shared" ca="1" si="196"/>
        <v>9846.2633732633822</v>
      </c>
      <c r="AA677" s="97">
        <f ca="1">Assumptions!D40*Y677+(1-Assumptions!D40)*Z677</f>
        <v>8098.2982455896572</v>
      </c>
      <c r="AB677" s="97">
        <f t="shared" ca="1" si="197"/>
        <v>5238.262337406718</v>
      </c>
      <c r="AC677" s="97">
        <f t="shared" ca="1" si="198"/>
        <v>6245.8386157862151</v>
      </c>
      <c r="AD677" s="97">
        <f ca="1">AC677+Assumptions!D47-Assumptions!D48-Assumptions!D49</f>
        <v>7386.3386157862151</v>
      </c>
      <c r="AE677" s="73">
        <f ca="1">AD677/Assumptions!D46</f>
        <v>158.84599173733795</v>
      </c>
      <c r="AF677" s="77">
        <f ca="1">AE677/Assumptions!D45-1</f>
        <v>0.5758530926323211</v>
      </c>
    </row>
    <row r="678" spans="2:32" x14ac:dyDescent="0.2">
      <c r="B678" s="130">
        <v>667</v>
      </c>
      <c r="C678" s="77">
        <f ca="1">MAX(Assumptions!F70,MIN(Assumptions!G70,NORMINV(RAND(),Assumptions!D70,Assumptions!E70)))</f>
        <v>0.13926257732210051</v>
      </c>
      <c r="D678" s="77">
        <f ca="1">MAX(Assumptions!F71,MIN(Assumptions!G71,NORMINV(RAND(),Assumptions!D71,Assumptions!E71)))</f>
        <v>0.24488418728689307</v>
      </c>
      <c r="E678" s="77">
        <f ca="1">MAX(Assumptions!F72,MIN(Assumptions!G72,NORMINV(RAND(),Assumptions!D72,Assumptions!E72)))</f>
        <v>0.10762395138885798</v>
      </c>
      <c r="F678" s="77">
        <f ca="1">MAX(Assumptions!F73,MIN(Assumptions!G73,NORMINV(RAND(),Assumptions!D73,Assumptions!E73)))</f>
        <v>2.4522790640734551E-2</v>
      </c>
      <c r="G678" s="101">
        <f ca="1">MAX(Assumptions!F74,MIN(Assumptions!G74,NORMINV(RAND(),Assumptions!D74,Assumptions!E74)))</f>
        <v>13.260285376223955</v>
      </c>
      <c r="H678" s="77">
        <f ca="1">MAX(Assumptions!F75,MIN(Assumptions!G75,NORMINV(RAND(),Assumptions!D75,Assumptions!E75)))</f>
        <v>0.62336935253626513</v>
      </c>
      <c r="I678" s="97">
        <f ca="1">'Historical Financials'!F7*(1+C678)</f>
        <v>1182.0988502294115</v>
      </c>
      <c r="J678" s="97">
        <f t="shared" ca="1" si="181"/>
        <v>1346.720982761851</v>
      </c>
      <c r="K678" s="97">
        <f t="shared" ca="1" si="182"/>
        <v>1534.2688177550185</v>
      </c>
      <c r="L678" s="97">
        <f t="shared" ca="1" si="183"/>
        <v>1747.9350476205145</v>
      </c>
      <c r="M678" s="97">
        <f t="shared" ca="1" si="184"/>
        <v>1991.3569873437759</v>
      </c>
      <c r="N678" s="54">
        <f>Assumptions!E59</f>
        <v>0.25</v>
      </c>
      <c r="O678" s="77">
        <f t="shared" ca="1" si="185"/>
        <v>0.24872104682172327</v>
      </c>
      <c r="P678" s="77">
        <f t="shared" ca="1" si="186"/>
        <v>0.24744209364344655</v>
      </c>
      <c r="Q678" s="77">
        <f t="shared" ca="1" si="187"/>
        <v>0.24616314046516979</v>
      </c>
      <c r="R678" s="77">
        <f t="shared" ca="1" si="188"/>
        <v>0.24488418728689307</v>
      </c>
      <c r="S678" s="97">
        <f t="shared" ca="1" si="189"/>
        <v>184.22104872534291</v>
      </c>
      <c r="T678" s="97">
        <f t="shared" ca="1" si="190"/>
        <v>208.80245970800175</v>
      </c>
      <c r="U678" s="97">
        <f t="shared" ca="1" si="191"/>
        <v>236.65761691113255</v>
      </c>
      <c r="V678" s="97">
        <f t="shared" ca="1" si="192"/>
        <v>268.22160751379403</v>
      </c>
      <c r="W678" s="97">
        <f t="shared" ca="1" si="193"/>
        <v>303.98721017043442</v>
      </c>
      <c r="X678" s="97">
        <f t="shared" ca="1" si="194"/>
        <v>871.22732603435634</v>
      </c>
      <c r="Y678" s="97">
        <f t="shared" ca="1" si="195"/>
        <v>3747.74337781964</v>
      </c>
      <c r="Z678" s="97">
        <f t="shared" ca="1" si="196"/>
        <v>6466.4025287441837</v>
      </c>
      <c r="AA678" s="97">
        <f ca="1">Assumptions!D40*Y678+(1-Assumptions!D40)*Z678</f>
        <v>4971.1399957356844</v>
      </c>
      <c r="AB678" s="97">
        <f t="shared" ca="1" si="197"/>
        <v>2981.9084228157235</v>
      </c>
      <c r="AC678" s="97">
        <f t="shared" ca="1" si="198"/>
        <v>3853.1357488500798</v>
      </c>
      <c r="AD678" s="97">
        <f ca="1">AC678+Assumptions!D47-Assumptions!D48-Assumptions!D49</f>
        <v>4993.6357488500798</v>
      </c>
      <c r="AE678" s="73">
        <f ca="1">AD678/Assumptions!D46</f>
        <v>107.39001610430279</v>
      </c>
      <c r="AF678" s="77">
        <f ca="1">AE678/Assumptions!D45-1</f>
        <v>6.5377143891892864E-2</v>
      </c>
    </row>
    <row r="679" spans="2:32" x14ac:dyDescent="0.2">
      <c r="B679" s="130">
        <v>668</v>
      </c>
      <c r="C679" s="77">
        <f ca="1">MAX(Assumptions!F70,MIN(Assumptions!G70,NORMINV(RAND(),Assumptions!D70,Assumptions!E70)))</f>
        <v>0.12614374394203345</v>
      </c>
      <c r="D679" s="77">
        <f ca="1">MAX(Assumptions!F71,MIN(Assumptions!G71,NORMINV(RAND(),Assumptions!D71,Assumptions!E71)))</f>
        <v>0.32606307876042517</v>
      </c>
      <c r="E679" s="77">
        <f ca="1">MAX(Assumptions!F72,MIN(Assumptions!G72,NORMINV(RAND(),Assumptions!D72,Assumptions!E72)))</f>
        <v>9.8668713365969815E-2</v>
      </c>
      <c r="F679" s="77">
        <f ca="1">MAX(Assumptions!F73,MIN(Assumptions!G73,NORMINV(RAND(),Assumptions!D73,Assumptions!E73)))</f>
        <v>4.6591377662377448E-2</v>
      </c>
      <c r="G679" s="101">
        <f ca="1">MAX(Assumptions!F74,MIN(Assumptions!G74,NORMINV(RAND(),Assumptions!D74,Assumptions!E74)))</f>
        <v>13.306550658819274</v>
      </c>
      <c r="H679" s="77">
        <f ca="1">MAX(Assumptions!F75,MIN(Assumptions!G75,NORMINV(RAND(),Assumptions!D75,Assumptions!E75)))</f>
        <v>0.56433760186190063</v>
      </c>
      <c r="I679" s="97">
        <f ca="1">'Historical Financials'!F7*(1+C679)</f>
        <v>1168.4867487142537</v>
      </c>
      <c r="J679" s="97">
        <f t="shared" ca="1" si="181"/>
        <v>1315.8840419437238</v>
      </c>
      <c r="K679" s="97">
        <f t="shared" ca="1" si="182"/>
        <v>1481.8745815880809</v>
      </c>
      <c r="L679" s="97">
        <f t="shared" ca="1" si="183"/>
        <v>1668.8037893621356</v>
      </c>
      <c r="M679" s="97">
        <f t="shared" ca="1" si="184"/>
        <v>1879.3129472569278</v>
      </c>
      <c r="N679" s="54">
        <f>Assumptions!E59</f>
        <v>0.25</v>
      </c>
      <c r="O679" s="77">
        <f t="shared" ca="1" si="185"/>
        <v>0.26901576969010632</v>
      </c>
      <c r="P679" s="77">
        <f t="shared" ca="1" si="186"/>
        <v>0.28803153938021259</v>
      </c>
      <c r="Q679" s="77">
        <f t="shared" ca="1" si="187"/>
        <v>0.30704730907031885</v>
      </c>
      <c r="R679" s="77">
        <f t="shared" ca="1" si="188"/>
        <v>0.32606307876042517</v>
      </c>
      <c r="S679" s="97">
        <f t="shared" ca="1" si="189"/>
        <v>164.85525239420281</v>
      </c>
      <c r="T679" s="97">
        <f t="shared" ca="1" si="190"/>
        <v>199.77187580306565</v>
      </c>
      <c r="U679" s="97">
        <f t="shared" ca="1" si="191"/>
        <v>240.87430939399326</v>
      </c>
      <c r="V679" s="97">
        <f t="shared" ca="1" si="192"/>
        <v>289.16755384226985</v>
      </c>
      <c r="W679" s="97">
        <f t="shared" ca="1" si="193"/>
        <v>345.81172879707486</v>
      </c>
      <c r="X679" s="97">
        <f t="shared" ca="1" si="194"/>
        <v>911.67250602428112</v>
      </c>
      <c r="Y679" s="97">
        <f t="shared" ca="1" si="195"/>
        <v>6949.7329071036365</v>
      </c>
      <c r="Z679" s="97">
        <f t="shared" ca="1" si="196"/>
        <v>8153.9157987530298</v>
      </c>
      <c r="AA679" s="97">
        <f ca="1">Assumptions!D40*Y679+(1-Assumptions!D40)*Z679</f>
        <v>7491.6152083458637</v>
      </c>
      <c r="AB679" s="97">
        <f t="shared" ca="1" si="197"/>
        <v>4679.9549862881022</v>
      </c>
      <c r="AC679" s="97">
        <f t="shared" ca="1" si="198"/>
        <v>5591.6274923123838</v>
      </c>
      <c r="AD679" s="97">
        <f ca="1">AC679+Assumptions!D47-Assumptions!D48-Assumptions!D49</f>
        <v>6732.1274923123838</v>
      </c>
      <c r="AE679" s="73">
        <f ca="1">AD679/Assumptions!D46</f>
        <v>144.7769353185459</v>
      </c>
      <c r="AF679" s="77">
        <f ca="1">AE679/Assumptions!D45-1</f>
        <v>0.43627912022366955</v>
      </c>
    </row>
    <row r="680" spans="2:32" x14ac:dyDescent="0.2">
      <c r="B680" s="130">
        <v>669</v>
      </c>
      <c r="C680" s="77">
        <f ca="1">MAX(Assumptions!F70,MIN(Assumptions!G70,NORMINV(RAND(),Assumptions!D70,Assumptions!E70)))</f>
        <v>0.10167486143589069</v>
      </c>
      <c r="D680" s="77">
        <f ca="1">MAX(Assumptions!F71,MIN(Assumptions!G71,NORMINV(RAND(),Assumptions!D71,Assumptions!E71)))</f>
        <v>0.3038909394448206</v>
      </c>
      <c r="E680" s="77">
        <f ca="1">MAX(Assumptions!F72,MIN(Assumptions!G72,NORMINV(RAND(),Assumptions!D72,Assumptions!E72)))</f>
        <v>8.2874024431432658E-2</v>
      </c>
      <c r="F680" s="77">
        <f ca="1">MAX(Assumptions!F73,MIN(Assumptions!G73,NORMINV(RAND(),Assumptions!D73,Assumptions!E73)))</f>
        <v>3.4958756254317658E-2</v>
      </c>
      <c r="G680" s="101">
        <f ca="1">MAX(Assumptions!F74,MIN(Assumptions!G74,NORMINV(RAND(),Assumptions!D74,Assumptions!E74)))</f>
        <v>18.83959920227591</v>
      </c>
      <c r="H680" s="77">
        <f ca="1">MAX(Assumptions!F75,MIN(Assumptions!G75,NORMINV(RAND(),Assumptions!D75,Assumptions!E75)))</f>
        <v>0.66957282266568907</v>
      </c>
      <c r="I680" s="97">
        <f ca="1">'Historical Financials'!F7*(1+C680)</f>
        <v>1143.09783622588</v>
      </c>
      <c r="J680" s="97">
        <f t="shared" ca="1" si="181"/>
        <v>1259.3221503318127</v>
      </c>
      <c r="K680" s="97">
        <f t="shared" ca="1" si="182"/>
        <v>1387.3635554699476</v>
      </c>
      <c r="L680" s="97">
        <f t="shared" ca="1" si="183"/>
        <v>1528.4235527335591</v>
      </c>
      <c r="M680" s="97">
        <f t="shared" ca="1" si="184"/>
        <v>1683.8258056730954</v>
      </c>
      <c r="N680" s="54">
        <f>Assumptions!E59</f>
        <v>0.25</v>
      </c>
      <c r="O680" s="77">
        <f t="shared" ca="1" si="185"/>
        <v>0.26347273486120515</v>
      </c>
      <c r="P680" s="77">
        <f t="shared" ca="1" si="186"/>
        <v>0.2769454697224103</v>
      </c>
      <c r="Q680" s="77">
        <f t="shared" ca="1" si="187"/>
        <v>0.29041820458361545</v>
      </c>
      <c r="R680" s="77">
        <f t="shared" ca="1" si="188"/>
        <v>0.3038909394448206</v>
      </c>
      <c r="S680" s="97">
        <f t="shared" ca="1" si="189"/>
        <v>191.346811196201</v>
      </c>
      <c r="T680" s="97">
        <f t="shared" ca="1" si="190"/>
        <v>222.16228800308841</v>
      </c>
      <c r="U680" s="97">
        <f t="shared" ca="1" si="191"/>
        <v>257.26598272928589</v>
      </c>
      <c r="V680" s="97">
        <f t="shared" ca="1" si="192"/>
        <v>297.21133975911511</v>
      </c>
      <c r="W680" s="97">
        <f t="shared" ca="1" si="193"/>
        <v>342.62001559657625</v>
      </c>
      <c r="X680" s="97">
        <f t="shared" ca="1" si="194"/>
        <v>1015.0182652669042</v>
      </c>
      <c r="Y680" s="97">
        <f t="shared" ca="1" si="195"/>
        <v>7400.5134208771524</v>
      </c>
      <c r="Z680" s="97">
        <f t="shared" ca="1" si="196"/>
        <v>9640.2117200922385</v>
      </c>
      <c r="AA680" s="97">
        <f ca="1">Assumptions!D40*Y680+(1-Assumptions!D40)*Z680</f>
        <v>8408.3776555239419</v>
      </c>
      <c r="AB680" s="97">
        <f t="shared" ca="1" si="197"/>
        <v>5647.0616456988018</v>
      </c>
      <c r="AC680" s="97">
        <f t="shared" ca="1" si="198"/>
        <v>6662.0799109657064</v>
      </c>
      <c r="AD680" s="97">
        <f ca="1">AC680+Assumptions!D47-Assumptions!D48-Assumptions!D49</f>
        <v>7802.5799109657064</v>
      </c>
      <c r="AE680" s="73">
        <f ca="1">AD680/Assumptions!D46</f>
        <v>167.79741744012273</v>
      </c>
      <c r="AF680" s="77">
        <f ca="1">AE680/Assumptions!D45-1</f>
        <v>0.66465691904883673</v>
      </c>
    </row>
    <row r="681" spans="2:32" x14ac:dyDescent="0.2">
      <c r="B681" s="130">
        <v>670</v>
      </c>
      <c r="C681" s="77">
        <f ca="1">MAX(Assumptions!F70,MIN(Assumptions!G70,NORMINV(RAND(),Assumptions!D70,Assumptions!E70)))</f>
        <v>9.5220033478268351E-2</v>
      </c>
      <c r="D681" s="77">
        <f ca="1">MAX(Assumptions!F71,MIN(Assumptions!G71,NORMINV(RAND(),Assumptions!D71,Assumptions!E71)))</f>
        <v>0.29576873830854344</v>
      </c>
      <c r="E681" s="77">
        <f ca="1">MAX(Assumptions!F72,MIN(Assumptions!G72,NORMINV(RAND(),Assumptions!D72,Assumptions!E72)))</f>
        <v>7.7974576311068633E-2</v>
      </c>
      <c r="F681" s="77">
        <f ca="1">MAX(Assumptions!F73,MIN(Assumptions!G73,NORMINV(RAND(),Assumptions!D73,Assumptions!E73)))</f>
        <v>4.3665625264339245E-2</v>
      </c>
      <c r="G681" s="101">
        <f ca="1">MAX(Assumptions!F74,MIN(Assumptions!G74,NORMINV(RAND(),Assumptions!D74,Assumptions!E74)))</f>
        <v>15.355957868611757</v>
      </c>
      <c r="H681" s="77">
        <f ca="1">MAX(Assumptions!F75,MIN(Assumptions!G75,NORMINV(RAND(),Assumptions!D75,Assumptions!E75)))</f>
        <v>0.55405488686812554</v>
      </c>
      <c r="I681" s="97">
        <f ca="1">'Historical Financials'!F7*(1+C681)</f>
        <v>1136.4003067370513</v>
      </c>
      <c r="J681" s="97">
        <f t="shared" ca="1" si="181"/>
        <v>1244.6083819892679</v>
      </c>
      <c r="K681" s="97">
        <f t="shared" ca="1" si="182"/>
        <v>1363.1200337896196</v>
      </c>
      <c r="L681" s="97">
        <f t="shared" ca="1" si="183"/>
        <v>1492.9163690419657</v>
      </c>
      <c r="M681" s="97">
        <f t="shared" ca="1" si="184"/>
        <v>1635.0719156823966</v>
      </c>
      <c r="N681" s="54">
        <f>Assumptions!E59</f>
        <v>0.25</v>
      </c>
      <c r="O681" s="77">
        <f t="shared" ca="1" si="185"/>
        <v>0.26144218457713586</v>
      </c>
      <c r="P681" s="77">
        <f t="shared" ca="1" si="186"/>
        <v>0.27288436915427172</v>
      </c>
      <c r="Q681" s="77">
        <f t="shared" ca="1" si="187"/>
        <v>0.28432655373140758</v>
      </c>
      <c r="R681" s="77">
        <f t="shared" ca="1" si="188"/>
        <v>0.29576873830854344</v>
      </c>
      <c r="S681" s="97">
        <f t="shared" ca="1" si="189"/>
        <v>157.40703584652502</v>
      </c>
      <c r="T681" s="97">
        <f t="shared" ca="1" si="190"/>
        <v>180.28565622903284</v>
      </c>
      <c r="U681" s="97">
        <f t="shared" ca="1" si="191"/>
        <v>206.09409587438009</v>
      </c>
      <c r="V681" s="97">
        <f t="shared" ca="1" si="192"/>
        <v>235.18287263067816</v>
      </c>
      <c r="W681" s="97">
        <f t="shared" ca="1" si="193"/>
        <v>267.94269274272727</v>
      </c>
      <c r="X681" s="97">
        <f t="shared" ca="1" si="194"/>
        <v>823.94265859957045</v>
      </c>
      <c r="Y681" s="97">
        <f t="shared" ca="1" si="195"/>
        <v>8150.7177988470457</v>
      </c>
      <c r="Z681" s="97">
        <f t="shared" ca="1" si="196"/>
        <v>7426.1897123904082</v>
      </c>
      <c r="AA681" s="97">
        <f ca="1">Assumptions!D40*Y681+(1-Assumptions!D40)*Z681</f>
        <v>7824.6801599415585</v>
      </c>
      <c r="AB681" s="97">
        <f t="shared" ca="1" si="197"/>
        <v>5375.5635823838438</v>
      </c>
      <c r="AC681" s="97">
        <f t="shared" ca="1" si="198"/>
        <v>6199.5062409834145</v>
      </c>
      <c r="AD681" s="97">
        <f ca="1">AC681+Assumptions!D47-Assumptions!D48-Assumptions!D49</f>
        <v>7340.0062409834145</v>
      </c>
      <c r="AE681" s="73">
        <f ca="1">AD681/Assumptions!D46</f>
        <v>157.84959658028848</v>
      </c>
      <c r="AF681" s="77">
        <f ca="1">AE681/Assumptions!D45-1</f>
        <v>0.56596822004254443</v>
      </c>
    </row>
    <row r="682" spans="2:32" x14ac:dyDescent="0.2">
      <c r="B682" s="130">
        <v>671</v>
      </c>
      <c r="C682" s="77">
        <f ca="1">MAX(Assumptions!F70,MIN(Assumptions!G70,NORMINV(RAND(),Assumptions!D70,Assumptions!E70)))</f>
        <v>0.19220723222569211</v>
      </c>
      <c r="D682" s="77">
        <f ca="1">MAX(Assumptions!F71,MIN(Assumptions!G71,NORMINV(RAND(),Assumptions!D71,Assumptions!E71)))</f>
        <v>0.27533697831067205</v>
      </c>
      <c r="E682" s="77">
        <f ca="1">MAX(Assumptions!F72,MIN(Assumptions!G72,NORMINV(RAND(),Assumptions!D72,Assumptions!E72)))</f>
        <v>8.3219024920005061E-2</v>
      </c>
      <c r="F682" s="77">
        <f ca="1">MAX(Assumptions!F73,MIN(Assumptions!G73,NORMINV(RAND(),Assumptions!D73,Assumptions!E73)))</f>
        <v>3.5216979558637861E-2</v>
      </c>
      <c r="G682" s="101">
        <f ca="1">MAX(Assumptions!F74,MIN(Assumptions!G74,NORMINV(RAND(),Assumptions!D74,Assumptions!E74)))</f>
        <v>13.635773583126875</v>
      </c>
      <c r="H682" s="77">
        <f ca="1">MAX(Assumptions!F75,MIN(Assumptions!G75,NORMINV(RAND(),Assumptions!D75,Assumptions!E75)))</f>
        <v>0.68560204964407523</v>
      </c>
      <c r="I682" s="97">
        <f ca="1">'Historical Financials'!F7*(1+C682)</f>
        <v>1237.034224157378</v>
      </c>
      <c r="J682" s="97">
        <f t="shared" ca="1" si="181"/>
        <v>1474.801148551124</v>
      </c>
      <c r="K682" s="97">
        <f t="shared" ca="1" si="182"/>
        <v>1758.2685953974071</v>
      </c>
      <c r="L682" s="97">
        <f t="shared" ca="1" si="183"/>
        <v>2096.2205356280979</v>
      </c>
      <c r="M682" s="97">
        <f t="shared" ca="1" si="184"/>
        <v>2499.1292829158324</v>
      </c>
      <c r="N682" s="54">
        <f>Assumptions!E59</f>
        <v>0.25</v>
      </c>
      <c r="O682" s="77">
        <f t="shared" ca="1" si="185"/>
        <v>0.25633424457766801</v>
      </c>
      <c r="P682" s="77">
        <f t="shared" ca="1" si="186"/>
        <v>0.26266848915533603</v>
      </c>
      <c r="Q682" s="77">
        <f t="shared" ca="1" si="187"/>
        <v>0.26900273373300404</v>
      </c>
      <c r="R682" s="77">
        <f t="shared" ca="1" si="188"/>
        <v>0.27533697831067205</v>
      </c>
      <c r="S682" s="97">
        <f t="shared" ca="1" si="189"/>
        <v>212.02829989054169</v>
      </c>
      <c r="T682" s="97">
        <f t="shared" ca="1" si="190"/>
        <v>259.18639632116242</v>
      </c>
      <c r="U682" s="97">
        <f t="shared" ca="1" si="191"/>
        <v>316.63965416989072</v>
      </c>
      <c r="V682" s="97">
        <f t="shared" ca="1" si="192"/>
        <v>386.60349159960049</v>
      </c>
      <c r="W682" s="97">
        <f t="shared" ca="1" si="193"/>
        <v>471.76462502727918</v>
      </c>
      <c r="X682" s="97">
        <f t="shared" ca="1" si="194"/>
        <v>1262.8903406027816</v>
      </c>
      <c r="Y682" s="97">
        <f t="shared" ca="1" si="195"/>
        <v>10174.123758826499</v>
      </c>
      <c r="Z682" s="97">
        <f t="shared" ca="1" si="196"/>
        <v>9382.8126895774367</v>
      </c>
      <c r="AA682" s="97">
        <f ca="1">Assumptions!D40*Y682+(1-Assumptions!D40)*Z682</f>
        <v>9818.033777664421</v>
      </c>
      <c r="AB682" s="97">
        <f t="shared" ca="1" si="197"/>
        <v>6583.2921224055672</v>
      </c>
      <c r="AC682" s="97">
        <f t="shared" ca="1" si="198"/>
        <v>7846.1824630083483</v>
      </c>
      <c r="AD682" s="97">
        <f ca="1">AC682+Assumptions!D47-Assumptions!D48-Assumptions!D49</f>
        <v>8986.6824630083483</v>
      </c>
      <c r="AE682" s="73">
        <f ca="1">AD682/Assumptions!D46</f>
        <v>193.26198845179243</v>
      </c>
      <c r="AF682" s="77">
        <f ca="1">AE682/Assumptions!D45-1</f>
        <v>0.9172816314661949</v>
      </c>
    </row>
    <row r="683" spans="2:32" x14ac:dyDescent="0.2">
      <c r="B683" s="130">
        <v>672</v>
      </c>
      <c r="C683" s="77">
        <f ca="1">MAX(Assumptions!F70,MIN(Assumptions!G70,NORMINV(RAND(),Assumptions!D70,Assumptions!E70)))</f>
        <v>0.15096623587911975</v>
      </c>
      <c r="D683" s="77">
        <f ca="1">MAX(Assumptions!F71,MIN(Assumptions!G71,NORMINV(RAND(),Assumptions!D71,Assumptions!E71)))</f>
        <v>0.35718915158602571</v>
      </c>
      <c r="E683" s="77">
        <f ca="1">MAX(Assumptions!F72,MIN(Assumptions!G72,NORMINV(RAND(),Assumptions!D72,Assumptions!E72)))</f>
        <v>0.10572834355137481</v>
      </c>
      <c r="F683" s="77">
        <f ca="1">MAX(Assumptions!F73,MIN(Assumptions!G73,NORMINV(RAND(),Assumptions!D73,Assumptions!E73)))</f>
        <v>3.7023018353958381E-2</v>
      </c>
      <c r="G683" s="101">
        <f ca="1">MAX(Assumptions!F74,MIN(Assumptions!G74,NORMINV(RAND(),Assumptions!D74,Assumptions!E74)))</f>
        <v>13.895744278073677</v>
      </c>
      <c r="H683" s="77">
        <f ca="1">MAX(Assumptions!F75,MIN(Assumptions!G75,NORMINV(RAND(),Assumptions!D75,Assumptions!E75)))</f>
        <v>0.59347169499311725</v>
      </c>
      <c r="I683" s="97">
        <f ca="1">'Historical Financials'!F7*(1+C683)</f>
        <v>1194.2425663481745</v>
      </c>
      <c r="J683" s="97">
        <f t="shared" ca="1" si="181"/>
        <v>1374.5328713163783</v>
      </c>
      <c r="K683" s="97">
        <f t="shared" ca="1" si="182"/>
        <v>1582.0409249911304</v>
      </c>
      <c r="L683" s="97">
        <f t="shared" ca="1" si="183"/>
        <v>1820.8756884437621</v>
      </c>
      <c r="M683" s="97">
        <f t="shared" ca="1" si="184"/>
        <v>2095.7664371319174</v>
      </c>
      <c r="N683" s="54">
        <f>Assumptions!E59</f>
        <v>0.25</v>
      </c>
      <c r="O683" s="77">
        <f t="shared" ca="1" si="185"/>
        <v>0.27679728789650643</v>
      </c>
      <c r="P683" s="77">
        <f t="shared" ca="1" si="186"/>
        <v>0.30359457579301286</v>
      </c>
      <c r="Q683" s="77">
        <f t="shared" ca="1" si="187"/>
        <v>0.33039186368951928</v>
      </c>
      <c r="R683" s="77">
        <f t="shared" ca="1" si="188"/>
        <v>0.35718915158602571</v>
      </c>
      <c r="S683" s="97">
        <f t="shared" ca="1" si="189"/>
        <v>177.18729002089535</v>
      </c>
      <c r="T683" s="97">
        <f t="shared" ca="1" si="190"/>
        <v>225.79637811187027</v>
      </c>
      <c r="U683" s="97">
        <f t="shared" ca="1" si="191"/>
        <v>285.04388745537426</v>
      </c>
      <c r="V683" s="97">
        <f t="shared" ca="1" si="192"/>
        <v>357.03406265823554</v>
      </c>
      <c r="W683" s="97">
        <f t="shared" ca="1" si="193"/>
        <v>444.26402992497498</v>
      </c>
      <c r="X683" s="97">
        <f t="shared" ca="1" si="194"/>
        <v>1063.3975478081693</v>
      </c>
      <c r="Y683" s="97">
        <f t="shared" ca="1" si="195"/>
        <v>6705.623238593088</v>
      </c>
      <c r="Z683" s="97">
        <f t="shared" ca="1" si="196"/>
        <v>10402.146225112756</v>
      </c>
      <c r="AA683" s="97">
        <f ca="1">Assumptions!D40*Y683+(1-Assumptions!D40)*Z683</f>
        <v>8369.0585825269372</v>
      </c>
      <c r="AB683" s="97">
        <f t="shared" ca="1" si="197"/>
        <v>5063.3085922856435</v>
      </c>
      <c r="AC683" s="97">
        <f t="shared" ca="1" si="198"/>
        <v>6126.7061400938128</v>
      </c>
      <c r="AD683" s="97">
        <f ca="1">AC683+Assumptions!D47-Assumptions!D48-Assumptions!D49</f>
        <v>7267.2061400938128</v>
      </c>
      <c r="AE683" s="73">
        <f ca="1">AD683/Assumptions!D46</f>
        <v>156.28400301277017</v>
      </c>
      <c r="AF683" s="77">
        <f ca="1">AE683/Assumptions!D45-1</f>
        <v>0.55043653782510105</v>
      </c>
    </row>
    <row r="684" spans="2:32" x14ac:dyDescent="0.2">
      <c r="B684" s="130">
        <v>673</v>
      </c>
      <c r="C684" s="77">
        <f ca="1">MAX(Assumptions!F70,MIN(Assumptions!G70,NORMINV(RAND(),Assumptions!D70,Assumptions!E70)))</f>
        <v>0.1133381948072635</v>
      </c>
      <c r="D684" s="77">
        <f ca="1">MAX(Assumptions!F71,MIN(Assumptions!G71,NORMINV(RAND(),Assumptions!D71,Assumptions!E71)))</f>
        <v>0.2752334330514305</v>
      </c>
      <c r="E684" s="77">
        <f ca="1">MAX(Assumptions!F72,MIN(Assumptions!G72,NORMINV(RAND(),Assumptions!D72,Assumptions!E72)))</f>
        <v>8.4020257685099131E-2</v>
      </c>
      <c r="F684" s="77">
        <f ca="1">MAX(Assumptions!F73,MIN(Assumptions!G73,NORMINV(RAND(),Assumptions!D73,Assumptions!E73)))</f>
        <v>4.6518430552447851E-2</v>
      </c>
      <c r="G684" s="101">
        <f ca="1">MAX(Assumptions!F74,MIN(Assumptions!G74,NORMINV(RAND(),Assumptions!D74,Assumptions!E74)))</f>
        <v>13.143642457973181</v>
      </c>
      <c r="H684" s="77">
        <f ca="1">MAX(Assumptions!F75,MIN(Assumptions!G75,NORMINV(RAND(),Assumptions!D75,Assumptions!E75)))</f>
        <v>0.61881026600346634</v>
      </c>
      <c r="I684" s="97">
        <f ca="1">'Historical Financials'!F7*(1+C684)</f>
        <v>1155.1997109320166</v>
      </c>
      <c r="J684" s="97">
        <f t="shared" ca="1" si="181"/>
        <v>1286.1279608109242</v>
      </c>
      <c r="K684" s="97">
        <f t="shared" ca="1" si="182"/>
        <v>1431.8953821803814</v>
      </c>
      <c r="L684" s="97">
        <f t="shared" ca="1" si="183"/>
        <v>1594.1838199495626</v>
      </c>
      <c r="M684" s="97">
        <f t="shared" ca="1" si="184"/>
        <v>1774.8657362935937</v>
      </c>
      <c r="N684" s="54">
        <f>Assumptions!E59</f>
        <v>0.25</v>
      </c>
      <c r="O684" s="77">
        <f t="shared" ca="1" si="185"/>
        <v>0.25630835826285764</v>
      </c>
      <c r="P684" s="77">
        <f t="shared" ca="1" si="186"/>
        <v>0.26261671652571528</v>
      </c>
      <c r="Q684" s="77">
        <f t="shared" ca="1" si="187"/>
        <v>0.26892507478857286</v>
      </c>
      <c r="R684" s="77">
        <f t="shared" ca="1" si="188"/>
        <v>0.2752334330514305</v>
      </c>
      <c r="S684" s="97">
        <f t="shared" ca="1" si="189"/>
        <v>178.71236010224214</v>
      </c>
      <c r="T684" s="97">
        <f t="shared" ca="1" si="190"/>
        <v>203.98792433875556</v>
      </c>
      <c r="U684" s="97">
        <f t="shared" ca="1" si="191"/>
        <v>232.69720430753742</v>
      </c>
      <c r="V684" s="97">
        <f t="shared" ca="1" si="192"/>
        <v>265.29386386049964</v>
      </c>
      <c r="W684" s="97">
        <f t="shared" ca="1" si="193"/>
        <v>302.29029377883376</v>
      </c>
      <c r="X684" s="97">
        <f t="shared" ca="1" si="194"/>
        <v>915.19677802507829</v>
      </c>
      <c r="Y684" s="97">
        <f t="shared" ca="1" si="195"/>
        <v>8435.6520203045948</v>
      </c>
      <c r="Z684" s="97">
        <f t="shared" ca="1" si="196"/>
        <v>6420.7007514681554</v>
      </c>
      <c r="AA684" s="97">
        <f ca="1">Assumptions!D40*Y684+(1-Assumptions!D40)*Z684</f>
        <v>7528.9239493281975</v>
      </c>
      <c r="AB684" s="97">
        <f t="shared" ca="1" si="197"/>
        <v>5029.7444420106576</v>
      </c>
      <c r="AC684" s="97">
        <f t="shared" ca="1" si="198"/>
        <v>5944.9412200357356</v>
      </c>
      <c r="AD684" s="97">
        <f ca="1">AC684+Assumptions!D47-Assumptions!D48-Assumptions!D49</f>
        <v>7085.4412200357356</v>
      </c>
      <c r="AE684" s="73">
        <f ca="1">AD684/Assumptions!D46</f>
        <v>152.37508000076852</v>
      </c>
      <c r="AF684" s="77">
        <f ca="1">AE684/Assumptions!D45-1</f>
        <v>0.51165753969016392</v>
      </c>
    </row>
    <row r="685" spans="2:32" x14ac:dyDescent="0.2">
      <c r="B685" s="130">
        <v>674</v>
      </c>
      <c r="C685" s="77">
        <f ca="1">MAX(Assumptions!F70,MIN(Assumptions!G70,NORMINV(RAND(),Assumptions!D70,Assumptions!E70)))</f>
        <v>0.12421232376444277</v>
      </c>
      <c r="D685" s="77">
        <f ca="1">MAX(Assumptions!F71,MIN(Assumptions!G71,NORMINV(RAND(),Assumptions!D71,Assumptions!E71)))</f>
        <v>0.32828318317387917</v>
      </c>
      <c r="E685" s="77">
        <f ca="1">MAX(Assumptions!F72,MIN(Assumptions!G72,NORMINV(RAND(),Assumptions!D72,Assumptions!E72)))</f>
        <v>9.2952308563293201E-2</v>
      </c>
      <c r="F685" s="77">
        <f ca="1">MAX(Assumptions!F73,MIN(Assumptions!G73,NORMINV(RAND(),Assumptions!D73,Assumptions!E73)))</f>
        <v>3.6953435088242476E-2</v>
      </c>
      <c r="G685" s="101">
        <f ca="1">MAX(Assumptions!F74,MIN(Assumptions!G74,NORMINV(RAND(),Assumptions!D74,Assumptions!E74)))</f>
        <v>12.665816710001032</v>
      </c>
      <c r="H685" s="77">
        <f ca="1">MAX(Assumptions!F75,MIN(Assumptions!G75,NORMINV(RAND(),Assumptions!D75,Assumptions!E75)))</f>
        <v>0.56787393819999687</v>
      </c>
      <c r="I685" s="97">
        <f ca="1">'Historical Financials'!F7*(1+C685)</f>
        <v>1166.4827071379857</v>
      </c>
      <c r="J685" s="97">
        <f t="shared" ca="1" si="181"/>
        <v>1311.3742348226328</v>
      </c>
      <c r="K685" s="97">
        <f t="shared" ca="1" si="182"/>
        <v>1474.2630758547702</v>
      </c>
      <c r="L685" s="97">
        <f t="shared" ca="1" si="183"/>
        <v>1657.3847183468063</v>
      </c>
      <c r="M685" s="97">
        <f t="shared" ca="1" si="184"/>
        <v>1863.2523255843396</v>
      </c>
      <c r="N685" s="54">
        <f>Assumptions!E59</f>
        <v>0.25</v>
      </c>
      <c r="O685" s="77">
        <f t="shared" ca="1" si="185"/>
        <v>0.26957079579346976</v>
      </c>
      <c r="P685" s="77">
        <f t="shared" ca="1" si="186"/>
        <v>0.28914159158693958</v>
      </c>
      <c r="Q685" s="77">
        <f t="shared" ca="1" si="187"/>
        <v>0.3087123873804094</v>
      </c>
      <c r="R685" s="77">
        <f t="shared" ca="1" si="188"/>
        <v>0.32828318317387917</v>
      </c>
      <c r="S685" s="97">
        <f t="shared" ca="1" si="189"/>
        <v>165.60378218616037</v>
      </c>
      <c r="T685" s="97">
        <f t="shared" ca="1" si="190"/>
        <v>200.74809148494799</v>
      </c>
      <c r="U685" s="97">
        <f t="shared" ca="1" si="191"/>
        <v>242.0680621320185</v>
      </c>
      <c r="V685" s="97">
        <f t="shared" ca="1" si="192"/>
        <v>290.55564956787634</v>
      </c>
      <c r="W685" s="97">
        <f t="shared" ca="1" si="193"/>
        <v>347.35395297896241</v>
      </c>
      <c r="X685" s="97">
        <f t="shared" ca="1" si="194"/>
        <v>931.32950624899536</v>
      </c>
      <c r="Y685" s="97">
        <f t="shared" ca="1" si="195"/>
        <v>6432.0914400803258</v>
      </c>
      <c r="Z685" s="97">
        <f t="shared" ca="1" si="196"/>
        <v>7747.3558935828596</v>
      </c>
      <c r="AA685" s="97">
        <f ca="1">Assumptions!D40*Y685+(1-Assumptions!D40)*Z685</f>
        <v>7023.9604441564661</v>
      </c>
      <c r="AB685" s="97">
        <f t="shared" ca="1" si="197"/>
        <v>4503.7678713430705</v>
      </c>
      <c r="AC685" s="97">
        <f t="shared" ca="1" si="198"/>
        <v>5435.0973775920656</v>
      </c>
      <c r="AD685" s="97">
        <f ca="1">AC685+Assumptions!D47-Assumptions!D48-Assumptions!D49</f>
        <v>6575.5973775920656</v>
      </c>
      <c r="AE685" s="73">
        <f ca="1">AD685/Assumptions!D46</f>
        <v>141.41069629230248</v>
      </c>
      <c r="AF685" s="77">
        <f ca="1">AE685/Assumptions!D45-1</f>
        <v>0.40288389178871498</v>
      </c>
    </row>
    <row r="686" spans="2:32" x14ac:dyDescent="0.2">
      <c r="B686" s="130">
        <v>675</v>
      </c>
      <c r="C686" s="77">
        <f ca="1">MAX(Assumptions!F70,MIN(Assumptions!G70,NORMINV(RAND(),Assumptions!D70,Assumptions!E70)))</f>
        <v>0.14080619388454405</v>
      </c>
      <c r="D686" s="77">
        <f ca="1">MAX(Assumptions!F71,MIN(Assumptions!G71,NORMINV(RAND(),Assumptions!D71,Assumptions!E71)))</f>
        <v>0.3149402080956834</v>
      </c>
      <c r="E686" s="77">
        <f ca="1">MAX(Assumptions!F72,MIN(Assumptions!G72,NORMINV(RAND(),Assumptions!D72,Assumptions!E72)))</f>
        <v>8.8055184996437705E-2</v>
      </c>
      <c r="F686" s="77">
        <f ca="1">MAX(Assumptions!F73,MIN(Assumptions!G73,NORMINV(RAND(),Assumptions!D73,Assumptions!E73)))</f>
        <v>3.5817446271931036E-2</v>
      </c>
      <c r="G686" s="101">
        <f ca="1">MAX(Assumptions!F74,MIN(Assumptions!G74,NORMINV(RAND(),Assumptions!D74,Assumptions!E74)))</f>
        <v>13.489894262339421</v>
      </c>
      <c r="H686" s="77">
        <f ca="1">MAX(Assumptions!F75,MIN(Assumptions!G75,NORMINV(RAND(),Assumptions!D75,Assumptions!E75)))</f>
        <v>0.64027692386864876</v>
      </c>
      <c r="I686" s="97">
        <f ca="1">'Historical Financials'!F7*(1+C686)</f>
        <v>1183.7005067746027</v>
      </c>
      <c r="J686" s="97">
        <f t="shared" ca="1" si="181"/>
        <v>1350.3728698327402</v>
      </c>
      <c r="K686" s="97">
        <f t="shared" ca="1" si="182"/>
        <v>1540.5137339588371</v>
      </c>
      <c r="L686" s="97">
        <f t="shared" ca="1" si="183"/>
        <v>1757.4276094644479</v>
      </c>
      <c r="M686" s="97">
        <f t="shared" ca="1" si="184"/>
        <v>2004.8843021807495</v>
      </c>
      <c r="N686" s="54">
        <f>Assumptions!E59</f>
        <v>0.25</v>
      </c>
      <c r="O686" s="77">
        <f t="shared" ca="1" si="185"/>
        <v>0.26623505202392084</v>
      </c>
      <c r="P686" s="77">
        <f t="shared" ca="1" si="186"/>
        <v>0.28247010404784167</v>
      </c>
      <c r="Q686" s="77">
        <f t="shared" ca="1" si="187"/>
        <v>0.29870515607176257</v>
      </c>
      <c r="R686" s="77">
        <f t="shared" ca="1" si="188"/>
        <v>0.3149402080956834</v>
      </c>
      <c r="S686" s="97">
        <f t="shared" ca="1" si="189"/>
        <v>189.47402981485081</v>
      </c>
      <c r="T686" s="97">
        <f t="shared" ca="1" si="190"/>
        <v>230.19017712632376</v>
      </c>
      <c r="U686" s="97">
        <f t="shared" ca="1" si="191"/>
        <v>278.61591098503834</v>
      </c>
      <c r="V686" s="97">
        <f t="shared" ca="1" si="192"/>
        <v>336.11509248605853</v>
      </c>
      <c r="W686" s="97">
        <f t="shared" ca="1" si="193"/>
        <v>404.28280967882654</v>
      </c>
      <c r="X686" s="97">
        <f t="shared" ca="1" si="194"/>
        <v>1089.8102949710346</v>
      </c>
      <c r="Y686" s="97">
        <f t="shared" ca="1" si="195"/>
        <v>8016.4876527610058</v>
      </c>
      <c r="Z686" s="97">
        <f t="shared" ca="1" si="196"/>
        <v>8517.7712195163876</v>
      </c>
      <c r="AA686" s="97">
        <f ca="1">Assumptions!D40*Y686+(1-Assumptions!D40)*Z686</f>
        <v>8242.0652578009285</v>
      </c>
      <c r="AB686" s="97">
        <f t="shared" ca="1" si="197"/>
        <v>5404.8224824501149</v>
      </c>
      <c r="AC686" s="97">
        <f t="shared" ca="1" si="198"/>
        <v>6494.6327774211495</v>
      </c>
      <c r="AD686" s="97">
        <f ca="1">AC686+Assumptions!D47-Assumptions!D48-Assumptions!D49</f>
        <v>7635.1327774211495</v>
      </c>
      <c r="AE686" s="73">
        <f ca="1">AD686/Assumptions!D46</f>
        <v>164.1964038155086</v>
      </c>
      <c r="AF686" s="77">
        <f ca="1">AE686/Assumptions!D45-1</f>
        <v>0.62893257753480758</v>
      </c>
    </row>
    <row r="687" spans="2:32" x14ac:dyDescent="0.2">
      <c r="B687" s="130">
        <v>676</v>
      </c>
      <c r="C687" s="77">
        <f ca="1">MAX(Assumptions!F70,MIN(Assumptions!G70,NORMINV(RAND(),Assumptions!D70,Assumptions!E70)))</f>
        <v>0.14389880020291934</v>
      </c>
      <c r="D687" s="77">
        <f ca="1">MAX(Assumptions!F71,MIN(Assumptions!G71,NORMINV(RAND(),Assumptions!D71,Assumptions!E71)))</f>
        <v>0.32654023201883908</v>
      </c>
      <c r="E687" s="77">
        <f ca="1">MAX(Assumptions!F72,MIN(Assumptions!G72,NORMINV(RAND(),Assumptions!D72,Assumptions!E72)))</f>
        <v>9.1225419732057722E-2</v>
      </c>
      <c r="F687" s="77">
        <f ca="1">MAX(Assumptions!F73,MIN(Assumptions!G73,NORMINV(RAND(),Assumptions!D73,Assumptions!E73)))</f>
        <v>3.6668239719716229E-2</v>
      </c>
      <c r="G687" s="101">
        <f ca="1">MAX(Assumptions!F74,MIN(Assumptions!G74,NORMINV(RAND(),Assumptions!D74,Assumptions!E74)))</f>
        <v>17.225069890189634</v>
      </c>
      <c r="H687" s="77">
        <f ca="1">MAX(Assumptions!F75,MIN(Assumptions!G75,NORMINV(RAND(),Assumptions!D75,Assumptions!E75)))</f>
        <v>0.65858410586508298</v>
      </c>
      <c r="I687" s="97">
        <f ca="1">'Historical Financials'!F7*(1+C687)</f>
        <v>1186.909395090549</v>
      </c>
      <c r="J687" s="97">
        <f t="shared" ca="1" si="181"/>
        <v>1357.7042329936517</v>
      </c>
      <c r="K687" s="97">
        <f t="shared" ca="1" si="182"/>
        <v>1553.0762431518631</v>
      </c>
      <c r="L687" s="97">
        <f t="shared" ca="1" si="183"/>
        <v>1776.5620511650736</v>
      </c>
      <c r="M687" s="97">
        <f t="shared" ca="1" si="184"/>
        <v>2032.2071988137652</v>
      </c>
      <c r="N687" s="54">
        <f>Assumptions!E59</f>
        <v>0.25</v>
      </c>
      <c r="O687" s="77">
        <f t="shared" ca="1" si="185"/>
        <v>0.26913505800470977</v>
      </c>
      <c r="P687" s="77">
        <f t="shared" ca="1" si="186"/>
        <v>0.28827011600941954</v>
      </c>
      <c r="Q687" s="77">
        <f t="shared" ca="1" si="187"/>
        <v>0.30740517401412931</v>
      </c>
      <c r="R687" s="77">
        <f t="shared" ca="1" si="188"/>
        <v>0.32654023201883908</v>
      </c>
      <c r="S687" s="97">
        <f t="shared" ca="1" si="189"/>
        <v>195.41991567714393</v>
      </c>
      <c r="T687" s="97">
        <f t="shared" ca="1" si="190"/>
        <v>240.6504570102872</v>
      </c>
      <c r="U687" s="97">
        <f t="shared" ca="1" si="191"/>
        <v>294.85170585058552</v>
      </c>
      <c r="V687" s="97">
        <f t="shared" ca="1" si="192"/>
        <v>359.66882759285483</v>
      </c>
      <c r="W687" s="97">
        <f t="shared" ca="1" si="193"/>
        <v>437.0347070581974</v>
      </c>
      <c r="X687" s="97">
        <f t="shared" ca="1" si="194"/>
        <v>1144.1995949410298</v>
      </c>
      <c r="Y687" s="97">
        <f t="shared" ca="1" si="195"/>
        <v>8304.3148557157037</v>
      </c>
      <c r="Z687" s="97">
        <f t="shared" ca="1" si="196"/>
        <v>11430.511769833349</v>
      </c>
      <c r="AA687" s="97">
        <f ca="1">Assumptions!D40*Y687+(1-Assumptions!D40)*Z687</f>
        <v>9711.103467068644</v>
      </c>
      <c r="AB687" s="97">
        <f t="shared" ca="1" si="197"/>
        <v>6276.1918482435185</v>
      </c>
      <c r="AC687" s="97">
        <f t="shared" ca="1" si="198"/>
        <v>7420.3914431845478</v>
      </c>
      <c r="AD687" s="97">
        <f ca="1">AC687+Assumptions!D47-Assumptions!D48-Assumptions!D49</f>
        <v>8560.8914431845478</v>
      </c>
      <c r="AE687" s="73">
        <f ca="1">AD687/Assumptions!D46</f>
        <v>184.10519232654943</v>
      </c>
      <c r="AF687" s="77">
        <f ca="1">AE687/Assumptions!D45-1</f>
        <v>0.82644040006497455</v>
      </c>
    </row>
    <row r="688" spans="2:32" x14ac:dyDescent="0.2">
      <c r="B688" s="130">
        <v>677</v>
      </c>
      <c r="C688" s="77">
        <f ca="1">MAX(Assumptions!F70,MIN(Assumptions!G70,NORMINV(RAND(),Assumptions!D70,Assumptions!E70)))</f>
        <v>0.11125426945276941</v>
      </c>
      <c r="D688" s="77">
        <f ca="1">MAX(Assumptions!F71,MIN(Assumptions!G71,NORMINV(RAND(),Assumptions!D71,Assumptions!E71)))</f>
        <v>0.31941545502312452</v>
      </c>
      <c r="E688" s="77">
        <f ca="1">MAX(Assumptions!F72,MIN(Assumptions!G72,NORMINV(RAND(),Assumptions!D72,Assumptions!E72)))</f>
        <v>6.9657384420293997E-2</v>
      </c>
      <c r="F688" s="77">
        <f ca="1">MAX(Assumptions!F73,MIN(Assumptions!G73,NORMINV(RAND(),Assumptions!D73,Assumptions!E73)))</f>
        <v>4.2575676110773321E-2</v>
      </c>
      <c r="G688" s="101">
        <f ca="1">MAX(Assumptions!F74,MIN(Assumptions!G74,NORMINV(RAND(),Assumptions!D74,Assumptions!E74)))</f>
        <v>15.626846866588625</v>
      </c>
      <c r="H688" s="77">
        <f ca="1">MAX(Assumptions!F75,MIN(Assumptions!G75,NORMINV(RAND(),Assumptions!D75,Assumptions!E75)))</f>
        <v>0.54868607135741365</v>
      </c>
      <c r="I688" s="97">
        <f ca="1">'Historical Financials'!F7*(1+C688)</f>
        <v>1153.0374299841935</v>
      </c>
      <c r="J688" s="97">
        <f t="shared" ca="1" si="181"/>
        <v>1281.3177669087838</v>
      </c>
      <c r="K688" s="97">
        <f t="shared" ca="1" si="182"/>
        <v>1423.8698390030745</v>
      </c>
      <c r="L688" s="97">
        <f t="shared" ca="1" si="183"/>
        <v>1582.281437737194</v>
      </c>
      <c r="M688" s="97">
        <f t="shared" ca="1" si="184"/>
        <v>1758.3170031613231</v>
      </c>
      <c r="N688" s="54">
        <f>Assumptions!E59</f>
        <v>0.25</v>
      </c>
      <c r="O688" s="77">
        <f t="shared" ca="1" si="185"/>
        <v>0.26735386375578113</v>
      </c>
      <c r="P688" s="77">
        <f t="shared" ca="1" si="186"/>
        <v>0.28470772751156226</v>
      </c>
      <c r="Q688" s="77">
        <f t="shared" ca="1" si="187"/>
        <v>0.30206159126734339</v>
      </c>
      <c r="R688" s="77">
        <f t="shared" ca="1" si="188"/>
        <v>0.31941545502312452</v>
      </c>
      <c r="S688" s="97">
        <f t="shared" ca="1" si="189"/>
        <v>158.16389439651903</v>
      </c>
      <c r="T688" s="97">
        <f t="shared" ca="1" si="190"/>
        <v>187.96078432370049</v>
      </c>
      <c r="U688" s="97">
        <f t="shared" ca="1" si="191"/>
        <v>222.43006111707922</v>
      </c>
      <c r="V688" s="97">
        <f t="shared" ca="1" si="192"/>
        <v>262.24255937476948</v>
      </c>
      <c r="W688" s="97">
        <f t="shared" ca="1" si="193"/>
        <v>308.16054759445126</v>
      </c>
      <c r="X688" s="97">
        <f t="shared" ca="1" si="194"/>
        <v>914.27155447809628</v>
      </c>
      <c r="Y688" s="97">
        <f t="shared" ca="1" si="195"/>
        <v>11863.383490693745</v>
      </c>
      <c r="Z688" s="97">
        <f t="shared" ca="1" si="196"/>
        <v>8776.5626629980961</v>
      </c>
      <c r="AA688" s="97">
        <f ca="1">Assumptions!D40*Y688+(1-Assumptions!D40)*Z688</f>
        <v>10474.314118230703</v>
      </c>
      <c r="AB688" s="97">
        <f t="shared" ca="1" si="197"/>
        <v>7480.0090889143303</v>
      </c>
      <c r="AC688" s="97">
        <f t="shared" ca="1" si="198"/>
        <v>8394.280643392427</v>
      </c>
      <c r="AD688" s="97">
        <f ca="1">AC688+Assumptions!D47-Assumptions!D48-Assumptions!D49</f>
        <v>9534.780643392427</v>
      </c>
      <c r="AE688" s="73">
        <f ca="1">AD688/Assumptions!D46</f>
        <v>205.04904609446081</v>
      </c>
      <c r="AF688" s="77">
        <f ca="1">AE688/Assumptions!D45-1</f>
        <v>1.0342167271275873</v>
      </c>
    </row>
    <row r="689" spans="2:32" x14ac:dyDescent="0.2">
      <c r="B689" s="130">
        <v>678</v>
      </c>
      <c r="C689" s="77">
        <f ca="1">MAX(Assumptions!F70,MIN(Assumptions!G70,NORMINV(RAND(),Assumptions!D70,Assumptions!E70)))</f>
        <v>0.14677998807412837</v>
      </c>
      <c r="D689" s="77">
        <f ca="1">MAX(Assumptions!F71,MIN(Assumptions!G71,NORMINV(RAND(),Assumptions!D71,Assumptions!E71)))</f>
        <v>0.27867031098039813</v>
      </c>
      <c r="E689" s="77">
        <f ca="1">MAX(Assumptions!F72,MIN(Assumptions!G72,NORMINV(RAND(),Assumptions!D72,Assumptions!E72)))</f>
        <v>6.8322905054477759E-2</v>
      </c>
      <c r="F689" s="77">
        <f ca="1">MAX(Assumptions!F73,MIN(Assumptions!G73,NORMINV(RAND(),Assumptions!D73,Assumptions!E73)))</f>
        <v>0.05</v>
      </c>
      <c r="G689" s="101">
        <f ca="1">MAX(Assumptions!F74,MIN(Assumptions!G74,NORMINV(RAND(),Assumptions!D74,Assumptions!E74)))</f>
        <v>10.471325807545599</v>
      </c>
      <c r="H689" s="77">
        <f ca="1">MAX(Assumptions!F75,MIN(Assumptions!G75,NORMINV(RAND(),Assumptions!D75,Assumptions!E75)))</f>
        <v>0.63060258561286608</v>
      </c>
      <c r="I689" s="97">
        <f ca="1">'Historical Financials'!F7*(1+C689)</f>
        <v>1189.8989156257155</v>
      </c>
      <c r="J689" s="97">
        <f t="shared" ca="1" si="181"/>
        <v>1364.5522642706762</v>
      </c>
      <c r="K689" s="97">
        <f t="shared" ca="1" si="182"/>
        <v>1564.8412293468509</v>
      </c>
      <c r="L689" s="97">
        <f t="shared" ca="1" si="183"/>
        <v>1794.5286063282861</v>
      </c>
      <c r="M689" s="97">
        <f t="shared" ca="1" si="184"/>
        <v>2057.9294937638338</v>
      </c>
      <c r="N689" s="54">
        <f>Assumptions!E59</f>
        <v>0.25</v>
      </c>
      <c r="O689" s="77">
        <f t="shared" ca="1" si="185"/>
        <v>0.25716757774509952</v>
      </c>
      <c r="P689" s="77">
        <f t="shared" ca="1" si="186"/>
        <v>0.26433515549019904</v>
      </c>
      <c r="Q689" s="77">
        <f t="shared" ca="1" si="187"/>
        <v>0.27150273323529861</v>
      </c>
      <c r="R689" s="77">
        <f t="shared" ca="1" si="188"/>
        <v>0.27867031098039813</v>
      </c>
      <c r="S689" s="97">
        <f t="shared" ca="1" si="189"/>
        <v>187.58833320288045</v>
      </c>
      <c r="T689" s="97">
        <f t="shared" ca="1" si="190"/>
        <v>221.29017682067473</v>
      </c>
      <c r="U689" s="97">
        <f t="shared" ca="1" si="191"/>
        <v>260.84406134573521</v>
      </c>
      <c r="V689" s="97">
        <f t="shared" ca="1" si="192"/>
        <v>307.24182695054537</v>
      </c>
      <c r="W689" s="97">
        <f t="shared" ca="1" si="193"/>
        <v>361.64039988025547</v>
      </c>
      <c r="X689" s="97">
        <f t="shared" ca="1" si="194"/>
        <v>1079.1564325063218</v>
      </c>
      <c r="Y689" s="97">
        <f t="shared" ca="1" si="195"/>
        <v>20723.920074097179</v>
      </c>
      <c r="Z689" s="97">
        <f t="shared" ca="1" si="196"/>
        <v>6005.1362596886356</v>
      </c>
      <c r="AA689" s="97">
        <f ca="1">Assumptions!D40*Y689+(1-Assumptions!D40)*Z689</f>
        <v>14100.467357613335</v>
      </c>
      <c r="AB689" s="97">
        <f t="shared" ca="1" si="197"/>
        <v>10132.597893163389</v>
      </c>
      <c r="AC689" s="97">
        <f t="shared" ca="1" si="198"/>
        <v>11211.75432566971</v>
      </c>
      <c r="AD689" s="97">
        <f ca="1">AC689+Assumptions!D47-Assumptions!D48-Assumptions!D49</f>
        <v>12352.25432566971</v>
      </c>
      <c r="AE689" s="73">
        <f ca="1">AD689/Assumptions!D46</f>
        <v>265.63987797139163</v>
      </c>
      <c r="AF689" s="77">
        <f ca="1">AE689/Assumptions!D45-1</f>
        <v>1.6353162497161868</v>
      </c>
    </row>
    <row r="690" spans="2:32" x14ac:dyDescent="0.2">
      <c r="B690" s="130">
        <v>679</v>
      </c>
      <c r="C690" s="77">
        <f ca="1">MAX(Assumptions!F70,MIN(Assumptions!G70,NORMINV(RAND(),Assumptions!D70,Assumptions!E70)))</f>
        <v>0.13955087985231801</v>
      </c>
      <c r="D690" s="77">
        <f ca="1">MAX(Assumptions!F71,MIN(Assumptions!G71,NORMINV(RAND(),Assumptions!D71,Assumptions!E71)))</f>
        <v>0.33046842889478617</v>
      </c>
      <c r="E690" s="77">
        <f ca="1">MAX(Assumptions!F72,MIN(Assumptions!G72,NORMINV(RAND(),Assumptions!D72,Assumptions!E72)))</f>
        <v>7.6631762135182205E-2</v>
      </c>
      <c r="F690" s="77">
        <f ca="1">MAX(Assumptions!F73,MIN(Assumptions!G73,NORMINV(RAND(),Assumptions!D73,Assumptions!E73)))</f>
        <v>2.6585352913004387E-2</v>
      </c>
      <c r="G690" s="101">
        <f ca="1">MAX(Assumptions!F74,MIN(Assumptions!G74,NORMINV(RAND(),Assumptions!D74,Assumptions!E74)))</f>
        <v>17.686011711830801</v>
      </c>
      <c r="H690" s="77">
        <f ca="1">MAX(Assumptions!F75,MIN(Assumptions!G75,NORMINV(RAND(),Assumptions!D75,Assumptions!E75)))</f>
        <v>0.47963827189590424</v>
      </c>
      <c r="I690" s="97">
        <f ca="1">'Historical Financials'!F7*(1+C690)</f>
        <v>1182.3979929347649</v>
      </c>
      <c r="J690" s="97">
        <f t="shared" ca="1" si="181"/>
        <v>1347.4026731844262</v>
      </c>
      <c r="K690" s="97">
        <f t="shared" ca="1" si="182"/>
        <v>1535.4339017426782</v>
      </c>
      <c r="L690" s="97">
        <f t="shared" ca="1" si="183"/>
        <v>1749.7050536859465</v>
      </c>
      <c r="M690" s="97">
        <f t="shared" ca="1" si="184"/>
        <v>1993.8779334098676</v>
      </c>
      <c r="N690" s="54">
        <f>Assumptions!E59</f>
        <v>0.25</v>
      </c>
      <c r="O690" s="77">
        <f t="shared" ca="1" si="185"/>
        <v>0.27011710722369653</v>
      </c>
      <c r="P690" s="77">
        <f t="shared" ca="1" si="186"/>
        <v>0.29023421444739306</v>
      </c>
      <c r="Q690" s="77">
        <f t="shared" ca="1" si="187"/>
        <v>0.31035132167108964</v>
      </c>
      <c r="R690" s="77">
        <f t="shared" ca="1" si="188"/>
        <v>0.33046842889478617</v>
      </c>
      <c r="S690" s="97">
        <f t="shared" ca="1" si="189"/>
        <v>141.78083250610408</v>
      </c>
      <c r="T690" s="97">
        <f t="shared" ca="1" si="190"/>
        <v>174.56747262692119</v>
      </c>
      <c r="U690" s="97">
        <f t="shared" ca="1" si="191"/>
        <v>213.74381824064602</v>
      </c>
      <c r="V690" s="97">
        <f t="shared" ca="1" si="192"/>
        <v>260.45474567400095</v>
      </c>
      <c r="W690" s="97">
        <f t="shared" ca="1" si="193"/>
        <v>316.04023226335227</v>
      </c>
      <c r="X690" s="97">
        <f t="shared" ca="1" si="194"/>
        <v>865.89119020759404</v>
      </c>
      <c r="Y690" s="97">
        <f t="shared" ca="1" si="195"/>
        <v>6482.8282071634894</v>
      </c>
      <c r="Z690" s="97">
        <f t="shared" ca="1" si="196"/>
        <v>11653.555557869369</v>
      </c>
      <c r="AA690" s="97">
        <f ca="1">Assumptions!D40*Y690+(1-Assumptions!D40)*Z690</f>
        <v>8809.6555149811356</v>
      </c>
      <c r="AB690" s="97">
        <f t="shared" ca="1" si="197"/>
        <v>6090.079846594258</v>
      </c>
      <c r="AC690" s="97">
        <f t="shared" ca="1" si="198"/>
        <v>6955.9710368018523</v>
      </c>
      <c r="AD690" s="97">
        <f ca="1">AC690+Assumptions!D47-Assumptions!D48-Assumptions!D49</f>
        <v>8096.4710368018523</v>
      </c>
      <c r="AE690" s="73">
        <f ca="1">AD690/Assumptions!D46</f>
        <v>174.11765670541618</v>
      </c>
      <c r="AF690" s="77">
        <f ca="1">AE690/Assumptions!D45-1</f>
        <v>0.72735770541087486</v>
      </c>
    </row>
    <row r="691" spans="2:32" x14ac:dyDescent="0.2">
      <c r="B691" s="130">
        <v>680</v>
      </c>
      <c r="C691" s="77">
        <f ca="1">MAX(Assumptions!F70,MIN(Assumptions!G70,NORMINV(RAND(),Assumptions!D70,Assumptions!E70)))</f>
        <v>0.16257109212962814</v>
      </c>
      <c r="D691" s="77">
        <f ca="1">MAX(Assumptions!F71,MIN(Assumptions!G71,NORMINV(RAND(),Assumptions!D71,Assumptions!E71)))</f>
        <v>0.25211408892676973</v>
      </c>
      <c r="E691" s="77">
        <f ca="1">MAX(Assumptions!F72,MIN(Assumptions!G72,NORMINV(RAND(),Assumptions!D72,Assumptions!E72)))</f>
        <v>7.0762565608721281E-2</v>
      </c>
      <c r="F691" s="77">
        <f ca="1">MAX(Assumptions!F73,MIN(Assumptions!G73,NORMINV(RAND(),Assumptions!D73,Assumptions!E73)))</f>
        <v>3.3181098986983133E-2</v>
      </c>
      <c r="G691" s="101">
        <f ca="1">MAX(Assumptions!F74,MIN(Assumptions!G74,NORMINV(RAND(),Assumptions!D74,Assumptions!E74)))</f>
        <v>16.344185680920109</v>
      </c>
      <c r="H691" s="77">
        <f ca="1">MAX(Assumptions!F75,MIN(Assumptions!G75,NORMINV(RAND(),Assumptions!D75,Assumptions!E75)))</f>
        <v>0.45772329338811779</v>
      </c>
      <c r="I691" s="97">
        <f ca="1">'Historical Financials'!F7*(1+C691)</f>
        <v>1206.283765193702</v>
      </c>
      <c r="J691" s="97">
        <f t="shared" ca="1" si="181"/>
        <v>1402.3906343194822</v>
      </c>
      <c r="K691" s="97">
        <f t="shared" ca="1" si="182"/>
        <v>1630.3788113331623</v>
      </c>
      <c r="L691" s="97">
        <f t="shared" ca="1" si="183"/>
        <v>1895.4312752765995</v>
      </c>
      <c r="M691" s="97">
        <f t="shared" ca="1" si="184"/>
        <v>2203.57360775497</v>
      </c>
      <c r="N691" s="54">
        <f>Assumptions!E59</f>
        <v>0.25</v>
      </c>
      <c r="O691" s="77">
        <f t="shared" ca="1" si="185"/>
        <v>0.25052852223169242</v>
      </c>
      <c r="P691" s="77">
        <f t="shared" ca="1" si="186"/>
        <v>0.25105704446338484</v>
      </c>
      <c r="Q691" s="77">
        <f t="shared" ca="1" si="187"/>
        <v>0.25158556669507731</v>
      </c>
      <c r="R691" s="77">
        <f t="shared" ca="1" si="188"/>
        <v>0.25211408892676973</v>
      </c>
      <c r="S691" s="97">
        <f t="shared" ca="1" si="189"/>
        <v>138.03604444127006</v>
      </c>
      <c r="T691" s="97">
        <f t="shared" ca="1" si="190"/>
        <v>160.81597698539886</v>
      </c>
      <c r="U691" s="97">
        <f t="shared" ca="1" si="191"/>
        <v>187.35442224321167</v>
      </c>
      <c r="V691" s="97">
        <f t="shared" ca="1" si="192"/>
        <v>218.27137221010352</v>
      </c>
      <c r="W691" s="97">
        <f t="shared" ca="1" si="193"/>
        <v>254.28906934751498</v>
      </c>
      <c r="X691" s="97">
        <f t="shared" ca="1" si="194"/>
        <v>768.49142537351236</v>
      </c>
      <c r="Y691" s="97">
        <f t="shared" ca="1" si="195"/>
        <v>6990.8570299615294</v>
      </c>
      <c r="Z691" s="97">
        <f t="shared" ca="1" si="196"/>
        <v>9080.044267093981</v>
      </c>
      <c r="AA691" s="97">
        <f ca="1">Assumptions!D40*Y691+(1-Assumptions!D40)*Z691</f>
        <v>7930.9912866711329</v>
      </c>
      <c r="AB691" s="97">
        <f t="shared" ca="1" si="197"/>
        <v>5634.5803268877116</v>
      </c>
      <c r="AC691" s="97">
        <f t="shared" ca="1" si="198"/>
        <v>6403.071752261224</v>
      </c>
      <c r="AD691" s="97">
        <f ca="1">AC691+Assumptions!D47-Assumptions!D48-Assumptions!D49</f>
        <v>7543.571752261224</v>
      </c>
      <c r="AE691" s="73">
        <f ca="1">AD691/Assumptions!D46</f>
        <v>162.22734951099406</v>
      </c>
      <c r="AF691" s="77">
        <f ca="1">AE691/Assumptions!D45-1</f>
        <v>0.60939830864081412</v>
      </c>
    </row>
    <row r="692" spans="2:32" x14ac:dyDescent="0.2">
      <c r="B692" s="130">
        <v>681</v>
      </c>
      <c r="C692" s="77">
        <f ca="1">MAX(Assumptions!F70,MIN(Assumptions!G70,NORMINV(RAND(),Assumptions!D70,Assumptions!E70)))</f>
        <v>0.14606450371913726</v>
      </c>
      <c r="D692" s="77">
        <f ca="1">MAX(Assumptions!F71,MIN(Assumptions!G71,NORMINV(RAND(),Assumptions!D71,Assumptions!E71)))</f>
        <v>0.24819504888911464</v>
      </c>
      <c r="E692" s="77">
        <f ca="1">MAX(Assumptions!F72,MIN(Assumptions!G72,NORMINV(RAND(),Assumptions!D72,Assumptions!E72)))</f>
        <v>7.7537542327348469E-2</v>
      </c>
      <c r="F692" s="77">
        <f ca="1">MAX(Assumptions!F73,MIN(Assumptions!G73,NORMINV(RAND(),Assumptions!D73,Assumptions!E73)))</f>
        <v>4.1906019048832704E-2</v>
      </c>
      <c r="G692" s="101">
        <f ca="1">MAX(Assumptions!F74,MIN(Assumptions!G74,NORMINV(RAND(),Assumptions!D74,Assumptions!E74)))</f>
        <v>15.630241210507446</v>
      </c>
      <c r="H692" s="77">
        <f ca="1">MAX(Assumptions!F75,MIN(Assumptions!G75,NORMINV(RAND(),Assumptions!D75,Assumptions!E75)))</f>
        <v>0.59096055777436485</v>
      </c>
      <c r="I692" s="97">
        <f ca="1">'Historical Financials'!F7*(1+C692)</f>
        <v>1189.1565290589767</v>
      </c>
      <c r="J692" s="97">
        <f t="shared" ca="1" si="181"/>
        <v>1362.8500873203479</v>
      </c>
      <c r="K692" s="97">
        <f t="shared" ca="1" si="182"/>
        <v>1561.9141089683774</v>
      </c>
      <c r="L692" s="97">
        <f t="shared" ca="1" si="183"/>
        <v>1790.0543181467619</v>
      </c>
      <c r="M692" s="97">
        <f t="shared" ca="1" si="184"/>
        <v>2051.5177137571673</v>
      </c>
      <c r="N692" s="54">
        <f>Assumptions!E59</f>
        <v>0.25</v>
      </c>
      <c r="O692" s="77">
        <f t="shared" ca="1" si="185"/>
        <v>0.24954876222227867</v>
      </c>
      <c r="P692" s="77">
        <f t="shared" ca="1" si="186"/>
        <v>0.24909752444455732</v>
      </c>
      <c r="Q692" s="77">
        <f t="shared" ca="1" si="187"/>
        <v>0.24864628666683597</v>
      </c>
      <c r="R692" s="77">
        <f t="shared" ca="1" si="188"/>
        <v>0.24819504888911464</v>
      </c>
      <c r="S692" s="97">
        <f t="shared" ca="1" si="189"/>
        <v>175.68615142343015</v>
      </c>
      <c r="T692" s="97">
        <f t="shared" ca="1" si="190"/>
        <v>200.98423925532333</v>
      </c>
      <c r="U692" s="97">
        <f t="shared" ca="1" si="191"/>
        <v>229.92439657714036</v>
      </c>
      <c r="V692" s="97">
        <f t="shared" ca="1" si="192"/>
        <v>263.03084689685107</v>
      </c>
      <c r="W692" s="97">
        <f t="shared" ca="1" si="193"/>
        <v>300.90325164839157</v>
      </c>
      <c r="X692" s="97">
        <f t="shared" ca="1" si="194"/>
        <v>922.16903840854877</v>
      </c>
      <c r="Y692" s="97">
        <f t="shared" ca="1" si="195"/>
        <v>8798.7512235509512</v>
      </c>
      <c r="Z692" s="97">
        <f t="shared" ca="1" si="196"/>
        <v>7958.55212740968</v>
      </c>
      <c r="AA692" s="97">
        <f ca="1">Assumptions!D40*Y692+(1-Assumptions!D40)*Z692</f>
        <v>8420.661630287379</v>
      </c>
      <c r="AB692" s="97">
        <f t="shared" ca="1" si="197"/>
        <v>5796.7445837128789</v>
      </c>
      <c r="AC692" s="97">
        <f t="shared" ca="1" si="198"/>
        <v>6718.9136221214276</v>
      </c>
      <c r="AD692" s="97">
        <f ca="1">AC692+Assumptions!D47-Assumptions!D48-Assumptions!D49</f>
        <v>7859.4136221214276</v>
      </c>
      <c r="AE692" s="73">
        <f ca="1">AD692/Assumptions!D46</f>
        <v>169.01964778755757</v>
      </c>
      <c r="AF692" s="77">
        <f ca="1">AE692/Assumptions!D45-1</f>
        <v>0.67678222011465849</v>
      </c>
    </row>
    <row r="693" spans="2:32" x14ac:dyDescent="0.2">
      <c r="B693" s="130">
        <v>682</v>
      </c>
      <c r="C693" s="77">
        <f ca="1">MAX(Assumptions!F70,MIN(Assumptions!G70,NORMINV(RAND(),Assumptions!D70,Assumptions!E70)))</f>
        <v>0.15309611770281162</v>
      </c>
      <c r="D693" s="77">
        <f ca="1">MAX(Assumptions!F71,MIN(Assumptions!G71,NORMINV(RAND(),Assumptions!D71,Assumptions!E71)))</f>
        <v>0.25848240795958555</v>
      </c>
      <c r="E693" s="77">
        <f ca="1">MAX(Assumptions!F72,MIN(Assumptions!G72,NORMINV(RAND(),Assumptions!D72,Assumptions!E72)))</f>
        <v>9.3168785044990904E-2</v>
      </c>
      <c r="F693" s="77">
        <f ca="1">MAX(Assumptions!F73,MIN(Assumptions!G73,NORMINV(RAND(),Assumptions!D73,Assumptions!E73)))</f>
        <v>3.4629584586856728E-2</v>
      </c>
      <c r="G693" s="101">
        <f ca="1">MAX(Assumptions!F74,MIN(Assumptions!G74,NORMINV(RAND(),Assumptions!D74,Assumptions!E74)))</f>
        <v>8.2370040879665893</v>
      </c>
      <c r="H693" s="77">
        <f ca="1">MAX(Assumptions!F75,MIN(Assumptions!G75,NORMINV(RAND(),Assumptions!D75,Assumptions!E75)))</f>
        <v>0.51778427085770817</v>
      </c>
      <c r="I693" s="97">
        <f ca="1">'Historical Financials'!F7*(1+C693)</f>
        <v>1196.4525317284372</v>
      </c>
      <c r="J693" s="97">
        <f t="shared" ca="1" si="181"/>
        <v>1379.624769351761</v>
      </c>
      <c r="K693" s="97">
        <f t="shared" ca="1" si="182"/>
        <v>1590.8399654261525</v>
      </c>
      <c r="L693" s="97">
        <f t="shared" ca="1" si="183"/>
        <v>1834.3913880193716</v>
      </c>
      <c r="M693" s="97">
        <f t="shared" ca="1" si="184"/>
        <v>2115.229587872609</v>
      </c>
      <c r="N693" s="54">
        <f>Assumptions!E59</f>
        <v>0.25</v>
      </c>
      <c r="O693" s="77">
        <f t="shared" ca="1" si="185"/>
        <v>0.25212060198989639</v>
      </c>
      <c r="P693" s="77">
        <f t="shared" ca="1" si="186"/>
        <v>0.25424120397979277</v>
      </c>
      <c r="Q693" s="77">
        <f t="shared" ca="1" si="187"/>
        <v>0.25636180596968916</v>
      </c>
      <c r="R693" s="77">
        <f t="shared" ca="1" si="188"/>
        <v>0.25848240795958555</v>
      </c>
      <c r="S693" s="97">
        <f t="shared" ca="1" si="189"/>
        <v>154.87607543921695</v>
      </c>
      <c r="T693" s="97">
        <f t="shared" ca="1" si="190"/>
        <v>180.10184911543331</v>
      </c>
      <c r="U693" s="97">
        <f t="shared" ca="1" si="191"/>
        <v>209.42150812483689</v>
      </c>
      <c r="V693" s="97">
        <f t="shared" ca="1" si="192"/>
        <v>243.49731605916719</v>
      </c>
      <c r="W693" s="97">
        <f t="shared" ca="1" si="193"/>
        <v>283.09836227073436</v>
      </c>
      <c r="X693" s="97">
        <f t="shared" ca="1" si="194"/>
        <v>804.54787260047647</v>
      </c>
      <c r="Y693" s="97">
        <f t="shared" ca="1" si="195"/>
        <v>5003.5179616582873</v>
      </c>
      <c r="Z693" s="97">
        <f t="shared" ca="1" si="196"/>
        <v>4503.5789972104194</v>
      </c>
      <c r="AA693" s="97">
        <f ca="1">Assumptions!D40*Y693+(1-Assumptions!D40)*Z693</f>
        <v>4778.5454276567471</v>
      </c>
      <c r="AB693" s="97">
        <f t="shared" ca="1" si="197"/>
        <v>3060.9737728573346</v>
      </c>
      <c r="AC693" s="97">
        <f t="shared" ca="1" si="198"/>
        <v>3865.5216454578112</v>
      </c>
      <c r="AD693" s="97">
        <f ca="1">AC693+Assumptions!D47-Assumptions!D48-Assumptions!D49</f>
        <v>5006.0216454578112</v>
      </c>
      <c r="AE693" s="73">
        <f ca="1">AD693/Assumptions!D46</f>
        <v>107.656379472211</v>
      </c>
      <c r="AF693" s="77">
        <f ca="1">AE693/Assumptions!D45-1</f>
        <v>6.8019637621140827E-2</v>
      </c>
    </row>
    <row r="694" spans="2:32" x14ac:dyDescent="0.2">
      <c r="B694" s="130">
        <v>683</v>
      </c>
      <c r="C694" s="77">
        <f ca="1">MAX(Assumptions!F70,MIN(Assumptions!G70,NORMINV(RAND(),Assumptions!D70,Assumptions!E70)))</f>
        <v>0.16229320472033643</v>
      </c>
      <c r="D694" s="77">
        <f ca="1">MAX(Assumptions!F71,MIN(Assumptions!G71,NORMINV(RAND(),Assumptions!D71,Assumptions!E71)))</f>
        <v>0.24794080411284786</v>
      </c>
      <c r="E694" s="77">
        <f ca="1">MAX(Assumptions!F72,MIN(Assumptions!G72,NORMINV(RAND(),Assumptions!D72,Assumptions!E72)))</f>
        <v>8.9414020476653616E-2</v>
      </c>
      <c r="F694" s="77">
        <f ca="1">MAX(Assumptions!F73,MIN(Assumptions!G73,NORMINV(RAND(),Assumptions!D73,Assumptions!E73)))</f>
        <v>4.4738708682308378E-2</v>
      </c>
      <c r="G694" s="101">
        <f ca="1">MAX(Assumptions!F74,MIN(Assumptions!G74,NORMINV(RAND(),Assumptions!D74,Assumptions!E74)))</f>
        <v>9.9417003584738417</v>
      </c>
      <c r="H694" s="77">
        <f ca="1">MAX(Assumptions!F75,MIN(Assumptions!G75,NORMINV(RAND(),Assumptions!D75,Assumptions!E75)))</f>
        <v>0.63532613307891361</v>
      </c>
      <c r="I694" s="97">
        <f ca="1">'Historical Financials'!F7*(1+C694)</f>
        <v>1205.9954292178211</v>
      </c>
      <c r="J694" s="97">
        <f t="shared" ca="1" si="181"/>
        <v>1401.7202923036589</v>
      </c>
      <c r="K694" s="97">
        <f t="shared" ca="1" si="182"/>
        <v>1629.2099706631466</v>
      </c>
      <c r="L694" s="97">
        <f t="shared" ca="1" si="183"/>
        <v>1893.619677964394</v>
      </c>
      <c r="M694" s="97">
        <f t="shared" ca="1" si="184"/>
        <v>2200.9412840227269</v>
      </c>
      <c r="N694" s="54">
        <f>Assumptions!E59</f>
        <v>0.25</v>
      </c>
      <c r="O694" s="77">
        <f t="shared" ca="1" si="185"/>
        <v>0.24948520102821198</v>
      </c>
      <c r="P694" s="77">
        <f t="shared" ca="1" si="186"/>
        <v>0.24897040205642393</v>
      </c>
      <c r="Q694" s="77">
        <f t="shared" ca="1" si="187"/>
        <v>0.24845560308463588</v>
      </c>
      <c r="R694" s="77">
        <f t="shared" ca="1" si="188"/>
        <v>0.24794080411284786</v>
      </c>
      <c r="S694" s="97">
        <f t="shared" ca="1" si="189"/>
        <v>191.55010313895073</v>
      </c>
      <c r="T694" s="97">
        <f t="shared" ca="1" si="190"/>
        <v>222.17892925798404</v>
      </c>
      <c r="U694" s="97">
        <f t="shared" ca="1" si="191"/>
        <v>257.70420175843356</v>
      </c>
      <c r="V694" s="97">
        <f t="shared" ca="1" si="192"/>
        <v>298.90850535715185</v>
      </c>
      <c r="W694" s="97">
        <f t="shared" ca="1" si="193"/>
        <v>346.69947322031504</v>
      </c>
      <c r="X694" s="97">
        <f t="shared" ca="1" si="194"/>
        <v>1000.4973789370775</v>
      </c>
      <c r="Y694" s="97">
        <f t="shared" ca="1" si="195"/>
        <v>8107.6179528505309</v>
      </c>
      <c r="Z694" s="97">
        <f t="shared" ca="1" si="196"/>
        <v>5425.217219529949</v>
      </c>
      <c r="AA694" s="97">
        <f ca="1">Assumptions!D40*Y694+(1-Assumptions!D40)*Z694</f>
        <v>6900.5376228562691</v>
      </c>
      <c r="AB694" s="97">
        <f t="shared" ca="1" si="197"/>
        <v>4496.9507049537169</v>
      </c>
      <c r="AC694" s="97">
        <f t="shared" ca="1" si="198"/>
        <v>5497.4480838907948</v>
      </c>
      <c r="AD694" s="97">
        <f ca="1">AC694+Assumptions!D47-Assumptions!D48-Assumptions!D49</f>
        <v>6637.9480838907948</v>
      </c>
      <c r="AE694" s="73">
        <f ca="1">AD694/Assumptions!D46</f>
        <v>142.75157169657624</v>
      </c>
      <c r="AF694" s="77">
        <f ca="1">AE694/Assumptions!D45-1</f>
        <v>0.4161862271485739</v>
      </c>
    </row>
    <row r="695" spans="2:32" x14ac:dyDescent="0.2">
      <c r="B695" s="130">
        <v>684</v>
      </c>
      <c r="C695" s="77">
        <f ca="1">MAX(Assumptions!F70,MIN(Assumptions!G70,NORMINV(RAND(),Assumptions!D70,Assumptions!E70)))</f>
        <v>0.13837933113501344</v>
      </c>
      <c r="D695" s="77">
        <f ca="1">MAX(Assumptions!F71,MIN(Assumptions!G71,NORMINV(RAND(),Assumptions!D71,Assumptions!E71)))</f>
        <v>0.29445723992558348</v>
      </c>
      <c r="E695" s="77">
        <f ca="1">MAX(Assumptions!F72,MIN(Assumptions!G72,NORMINV(RAND(),Assumptions!D72,Assumptions!E72)))</f>
        <v>9.0047105915897152E-2</v>
      </c>
      <c r="F695" s="77">
        <f ca="1">MAX(Assumptions!F73,MIN(Assumptions!G73,NORMINV(RAND(),Assumptions!D73,Assumptions!E73)))</f>
        <v>3.7444046049156292E-2</v>
      </c>
      <c r="G695" s="101">
        <f ca="1">MAX(Assumptions!F74,MIN(Assumptions!G74,NORMINV(RAND(),Assumptions!D74,Assumptions!E74)))</f>
        <v>13.577601136473483</v>
      </c>
      <c r="H695" s="77">
        <f ca="1">MAX(Assumptions!F75,MIN(Assumptions!G75,NORMINV(RAND(),Assumptions!D75,Assumptions!E75)))</f>
        <v>0.66413685044176374</v>
      </c>
      <c r="I695" s="97">
        <f ca="1">'Historical Financials'!F7*(1+C695)</f>
        <v>1181.1823939856899</v>
      </c>
      <c r="J695" s="97">
        <f t="shared" ca="1" si="181"/>
        <v>1344.6336236138836</v>
      </c>
      <c r="K695" s="97">
        <f t="shared" ca="1" si="182"/>
        <v>1530.7031250712223</v>
      </c>
      <c r="L695" s="97">
        <f t="shared" ca="1" si="183"/>
        <v>1742.5207996848528</v>
      </c>
      <c r="M695" s="97">
        <f t="shared" ca="1" si="184"/>
        <v>1983.6496624340914</v>
      </c>
      <c r="N695" s="54">
        <f>Assumptions!E59</f>
        <v>0.25</v>
      </c>
      <c r="O695" s="77">
        <f t="shared" ca="1" si="185"/>
        <v>0.26111430998139584</v>
      </c>
      <c r="P695" s="77">
        <f t="shared" ca="1" si="186"/>
        <v>0.27222861996279174</v>
      </c>
      <c r="Q695" s="77">
        <f t="shared" ca="1" si="187"/>
        <v>0.28334292994418764</v>
      </c>
      <c r="R695" s="77">
        <f t="shared" ca="1" si="188"/>
        <v>0.29445723992558348</v>
      </c>
      <c r="S695" s="97">
        <f t="shared" ca="1" si="189"/>
        <v>196.11668873472965</v>
      </c>
      <c r="T695" s="97">
        <f t="shared" ca="1" si="190"/>
        <v>233.18049426804131</v>
      </c>
      <c r="U695" s="97">
        <f t="shared" ca="1" si="191"/>
        <v>276.74662208562785</v>
      </c>
      <c r="V695" s="97">
        <f t="shared" ca="1" si="192"/>
        <v>327.90491734907181</v>
      </c>
      <c r="W695" s="97">
        <f t="shared" ca="1" si="193"/>
        <v>387.92233738455377</v>
      </c>
      <c r="X695" s="97">
        <f t="shared" ca="1" si="194"/>
        <v>1074.1580417359082</v>
      </c>
      <c r="Y695" s="97">
        <f t="shared" ca="1" si="195"/>
        <v>7650.652267541027</v>
      </c>
      <c r="Z695" s="97">
        <f t="shared" ca="1" si="196"/>
        <v>7930.6768859949298</v>
      </c>
      <c r="AA695" s="97">
        <f ca="1">Assumptions!D40*Y695+(1-Assumptions!D40)*Z695</f>
        <v>7776.6633458452834</v>
      </c>
      <c r="AB695" s="97">
        <f t="shared" ca="1" si="197"/>
        <v>5053.2055870654831</v>
      </c>
      <c r="AC695" s="97">
        <f t="shared" ca="1" si="198"/>
        <v>6127.3636288013913</v>
      </c>
      <c r="AD695" s="97">
        <f ca="1">AC695+Assumptions!D47-Assumptions!D48-Assumptions!D49</f>
        <v>7267.8636288013913</v>
      </c>
      <c r="AE695" s="73">
        <f ca="1">AD695/Assumptions!D46</f>
        <v>156.29814255486863</v>
      </c>
      <c r="AF695" s="77">
        <f ca="1">AE695/Assumptions!D45-1</f>
        <v>0.55057681106020473</v>
      </c>
    </row>
    <row r="696" spans="2:32" x14ac:dyDescent="0.2">
      <c r="B696" s="130">
        <v>685</v>
      </c>
      <c r="C696" s="77">
        <f ca="1">MAX(Assumptions!F70,MIN(Assumptions!G70,NORMINV(RAND(),Assumptions!D70,Assumptions!E70)))</f>
        <v>0.15797030006191246</v>
      </c>
      <c r="D696" s="77">
        <f ca="1">MAX(Assumptions!F71,MIN(Assumptions!G71,NORMINV(RAND(),Assumptions!D71,Assumptions!E71)))</f>
        <v>0.28894623644938899</v>
      </c>
      <c r="E696" s="77">
        <f ca="1">MAX(Assumptions!F72,MIN(Assumptions!G72,NORMINV(RAND(),Assumptions!D72,Assumptions!E72)))</f>
        <v>9.539485115041807E-2</v>
      </c>
      <c r="F696" s="77">
        <f ca="1">MAX(Assumptions!F73,MIN(Assumptions!G73,NORMINV(RAND(),Assumptions!D73,Assumptions!E73)))</f>
        <v>3.6958500693546309E-2</v>
      </c>
      <c r="G696" s="101">
        <f ca="1">MAX(Assumptions!F74,MIN(Assumptions!G74,NORMINV(RAND(),Assumptions!D74,Assumptions!E74)))</f>
        <v>14.982021264641753</v>
      </c>
      <c r="H696" s="77">
        <f ca="1">MAX(Assumptions!F75,MIN(Assumptions!G75,NORMINV(RAND(),Assumptions!D75,Assumptions!E75)))</f>
        <v>0.52019966404633688</v>
      </c>
      <c r="I696" s="97">
        <f ca="1">'Historical Financials'!F7*(1+C696)</f>
        <v>1201.5099833442403</v>
      </c>
      <c r="J696" s="97">
        <f t="shared" ca="1" si="181"/>
        <v>1391.3128759405133</v>
      </c>
      <c r="K696" s="97">
        <f t="shared" ca="1" si="182"/>
        <v>1611.0989884328385</v>
      </c>
      <c r="L696" s="97">
        <f t="shared" ca="1" si="183"/>
        <v>1865.6047790650175</v>
      </c>
      <c r="M696" s="97">
        <f t="shared" ca="1" si="184"/>
        <v>2160.314925810856</v>
      </c>
      <c r="N696" s="54">
        <f>Assumptions!E59</f>
        <v>0.25</v>
      </c>
      <c r="O696" s="77">
        <f t="shared" ca="1" si="185"/>
        <v>0.25973655911234728</v>
      </c>
      <c r="P696" s="77">
        <f t="shared" ca="1" si="186"/>
        <v>0.2694731182246945</v>
      </c>
      <c r="Q696" s="77">
        <f t="shared" ca="1" si="187"/>
        <v>0.27920967733704172</v>
      </c>
      <c r="R696" s="77">
        <f t="shared" ca="1" si="188"/>
        <v>0.28894623644938899</v>
      </c>
      <c r="S696" s="97">
        <f t="shared" ca="1" si="189"/>
        <v>156.25627242099841</v>
      </c>
      <c r="T696" s="97">
        <f t="shared" ca="1" si="190"/>
        <v>187.98705946227128</v>
      </c>
      <c r="U696" s="97">
        <f t="shared" ca="1" si="191"/>
        <v>225.84357517452665</v>
      </c>
      <c r="V696" s="97">
        <f t="shared" ca="1" si="192"/>
        <v>270.96935635374467</v>
      </c>
      <c r="W696" s="97">
        <f t="shared" ca="1" si="193"/>
        <v>324.71636429261412</v>
      </c>
      <c r="X696" s="97">
        <f t="shared" ca="1" si="194"/>
        <v>865.25232195563353</v>
      </c>
      <c r="Y696" s="97">
        <f t="shared" ca="1" si="195"/>
        <v>5762.1222344478665</v>
      </c>
      <c r="Z696" s="97">
        <f t="shared" ca="1" si="196"/>
        <v>9352.0004164703969</v>
      </c>
      <c r="AA696" s="97">
        <f ca="1">Assumptions!D40*Y696+(1-Assumptions!D40)*Z696</f>
        <v>7377.5674163580052</v>
      </c>
      <c r="AB696" s="97">
        <f t="shared" ca="1" si="197"/>
        <v>4677.9945412257275</v>
      </c>
      <c r="AC696" s="97">
        <f t="shared" ca="1" si="198"/>
        <v>5543.2468631813608</v>
      </c>
      <c r="AD696" s="97">
        <f ca="1">AC696+Assumptions!D47-Assumptions!D48-Assumptions!D49</f>
        <v>6683.7468631813608</v>
      </c>
      <c r="AE696" s="73">
        <f ca="1">AD696/Assumptions!D46</f>
        <v>143.73649168131959</v>
      </c>
      <c r="AF696" s="77">
        <f ca="1">AE696/Assumptions!D45-1</f>
        <v>0.42595725874324986</v>
      </c>
    </row>
    <row r="697" spans="2:32" x14ac:dyDescent="0.2">
      <c r="B697" s="130">
        <v>686</v>
      </c>
      <c r="C697" s="77">
        <f ca="1">MAX(Assumptions!F70,MIN(Assumptions!G70,NORMINV(RAND(),Assumptions!D70,Assumptions!E70)))</f>
        <v>0.15762904791637847</v>
      </c>
      <c r="D697" s="77">
        <f ca="1">MAX(Assumptions!F71,MIN(Assumptions!G71,NORMINV(RAND(),Assumptions!D71,Assumptions!E71)))</f>
        <v>0.29727314747912231</v>
      </c>
      <c r="E697" s="77">
        <f ca="1">MAX(Assumptions!F72,MIN(Assumptions!G72,NORMINV(RAND(),Assumptions!D72,Assumptions!E72)))</f>
        <v>8.7648695175985225E-2</v>
      </c>
      <c r="F697" s="77">
        <f ca="1">MAX(Assumptions!F73,MIN(Assumptions!G73,NORMINV(RAND(),Assumptions!D73,Assumptions!E73)))</f>
        <v>2.6651722166111235E-2</v>
      </c>
      <c r="G697" s="101">
        <f ca="1">MAX(Assumptions!F74,MIN(Assumptions!G74,NORMINV(RAND(),Assumptions!D74,Assumptions!E74)))</f>
        <v>15.834798521864514</v>
      </c>
      <c r="H697" s="77">
        <f ca="1">MAX(Assumptions!F75,MIN(Assumptions!G75,NORMINV(RAND(),Assumptions!D75,Assumptions!E75)))</f>
        <v>0.603935642145351</v>
      </c>
      <c r="I697" s="97">
        <f ca="1">'Historical Financials'!F7*(1+C697)</f>
        <v>1201.1559001180342</v>
      </c>
      <c r="J697" s="97">
        <f t="shared" ca="1" si="181"/>
        <v>1390.4929610527804</v>
      </c>
      <c r="K697" s="97">
        <f t="shared" ca="1" si="182"/>
        <v>1609.675042637956</v>
      </c>
      <c r="L697" s="97">
        <f t="shared" ca="1" si="183"/>
        <v>1863.406587063733</v>
      </c>
      <c r="M697" s="97">
        <f t="shared" ca="1" si="184"/>
        <v>2157.1335932636975</v>
      </c>
      <c r="N697" s="54">
        <f>Assumptions!E59</f>
        <v>0.25</v>
      </c>
      <c r="O697" s="77">
        <f t="shared" ca="1" si="185"/>
        <v>0.26181828686978059</v>
      </c>
      <c r="P697" s="77">
        <f t="shared" ca="1" si="186"/>
        <v>0.27363657373956118</v>
      </c>
      <c r="Q697" s="77">
        <f t="shared" ca="1" si="187"/>
        <v>0.28545486060934172</v>
      </c>
      <c r="R697" s="77">
        <f t="shared" ca="1" si="188"/>
        <v>0.29727314747912231</v>
      </c>
      <c r="S697" s="97">
        <f t="shared" ca="1" si="189"/>
        <v>181.35521496361551</v>
      </c>
      <c r="T697" s="97">
        <f t="shared" ca="1" si="190"/>
        <v>219.86668702592226</v>
      </c>
      <c r="U697" s="97">
        <f t="shared" ca="1" si="191"/>
        <v>266.0130945104687</v>
      </c>
      <c r="V697" s="97">
        <f t="shared" ca="1" si="192"/>
        <v>321.24452128013854</v>
      </c>
      <c r="W697" s="97">
        <f t="shared" ca="1" si="193"/>
        <v>387.27849727042121</v>
      </c>
      <c r="X697" s="97">
        <f t="shared" ca="1" si="194"/>
        <v>1043.3339655405628</v>
      </c>
      <c r="Y697" s="97">
        <f t="shared" ca="1" si="195"/>
        <v>6518.3584784808809</v>
      </c>
      <c r="Z697" s="97">
        <f t="shared" ca="1" si="196"/>
        <v>10154.189533082159</v>
      </c>
      <c r="AA697" s="97">
        <f ca="1">Assumptions!D40*Y697+(1-Assumptions!D40)*Z697</f>
        <v>8154.4824530514561</v>
      </c>
      <c r="AB697" s="97">
        <f t="shared" ca="1" si="197"/>
        <v>5357.389062241351</v>
      </c>
      <c r="AC697" s="97">
        <f t="shared" ca="1" si="198"/>
        <v>6400.7230277819135</v>
      </c>
      <c r="AD697" s="97">
        <f ca="1">AC697+Assumptions!D47-Assumptions!D48-Assumptions!D49</f>
        <v>7541.2230277819135</v>
      </c>
      <c r="AE697" s="73">
        <f ca="1">AD697/Assumptions!D46</f>
        <v>162.17683930713793</v>
      </c>
      <c r="AF697" s="77">
        <f ca="1">AE697/Assumptions!D45-1</f>
        <v>0.60889721534859054</v>
      </c>
    </row>
    <row r="698" spans="2:32" x14ac:dyDescent="0.2">
      <c r="B698" s="130">
        <v>687</v>
      </c>
      <c r="C698" s="77">
        <f ca="1">MAX(Assumptions!F70,MIN(Assumptions!G70,NORMINV(RAND(),Assumptions!D70,Assumptions!E70)))</f>
        <v>0.18166807555789727</v>
      </c>
      <c r="D698" s="77">
        <f ca="1">MAX(Assumptions!F71,MIN(Assumptions!G71,NORMINV(RAND(),Assumptions!D71,Assumptions!E71)))</f>
        <v>0.2719121543887838</v>
      </c>
      <c r="E698" s="77">
        <f ca="1">MAX(Assumptions!F72,MIN(Assumptions!G72,NORMINV(RAND(),Assumptions!D72,Assumptions!E72)))</f>
        <v>7.3173074700368809E-2</v>
      </c>
      <c r="F698" s="77">
        <f ca="1">MAX(Assumptions!F73,MIN(Assumptions!G73,NORMINV(RAND(),Assumptions!D73,Assumptions!E73)))</f>
        <v>3.6331722715259751E-2</v>
      </c>
      <c r="G698" s="101">
        <f ca="1">MAX(Assumptions!F74,MIN(Assumptions!G74,NORMINV(RAND(),Assumptions!D74,Assumptions!E74)))</f>
        <v>12.540938356245967</v>
      </c>
      <c r="H698" s="77">
        <f ca="1">MAX(Assumptions!F75,MIN(Assumptions!G75,NORMINV(RAND(),Assumptions!D75,Assumptions!E75)))</f>
        <v>0.59585304740696721</v>
      </c>
      <c r="I698" s="97">
        <f ca="1">'Historical Financials'!F7*(1+C698)</f>
        <v>1226.0987951988741</v>
      </c>
      <c r="J698" s="97">
        <f t="shared" ca="1" si="181"/>
        <v>1448.8418037665099</v>
      </c>
      <c r="K698" s="97">
        <f t="shared" ca="1" si="182"/>
        <v>1712.0501060446043</v>
      </c>
      <c r="L698" s="97">
        <f t="shared" ca="1" si="183"/>
        <v>2023.0749540684214</v>
      </c>
      <c r="M698" s="97">
        <f t="shared" ca="1" si="184"/>
        <v>2390.6030876834129</v>
      </c>
      <c r="N698" s="54">
        <f>Assumptions!E59</f>
        <v>0.25</v>
      </c>
      <c r="O698" s="77">
        <f t="shared" ca="1" si="185"/>
        <v>0.25547803859719598</v>
      </c>
      <c r="P698" s="77">
        <f t="shared" ca="1" si="186"/>
        <v>0.2609560771943919</v>
      </c>
      <c r="Q698" s="77">
        <f t="shared" ca="1" si="187"/>
        <v>0.26643411579158782</v>
      </c>
      <c r="R698" s="77">
        <f t="shared" ca="1" si="188"/>
        <v>0.2719121543887838</v>
      </c>
      <c r="S698" s="97">
        <f t="shared" ca="1" si="189"/>
        <v>182.64367588531502</v>
      </c>
      <c r="T698" s="97">
        <f t="shared" ca="1" si="190"/>
        <v>220.55337420928564</v>
      </c>
      <c r="U698" s="97">
        <f t="shared" ca="1" si="191"/>
        <v>266.20919426934984</v>
      </c>
      <c r="V698" s="97">
        <f t="shared" ca="1" si="192"/>
        <v>321.17443736782423</v>
      </c>
      <c r="W698" s="97">
        <f t="shared" ca="1" si="193"/>
        <v>387.32476118571412</v>
      </c>
      <c r="X698" s="97">
        <f t="shared" ca="1" si="194"/>
        <v>1091.3129434697921</v>
      </c>
      <c r="Y698" s="97">
        <f t="shared" ca="1" si="195"/>
        <v>10895.282485075702</v>
      </c>
      <c r="Z698" s="97">
        <f t="shared" ca="1" si="196"/>
        <v>8152.0367731880024</v>
      </c>
      <c r="AA698" s="97">
        <f ca="1">Assumptions!D40*Y698+(1-Assumptions!D40)*Z698</f>
        <v>9660.8219147262371</v>
      </c>
      <c r="AB698" s="97">
        <f t="shared" ca="1" si="197"/>
        <v>6786.8029012424131</v>
      </c>
      <c r="AC698" s="97">
        <f t="shared" ca="1" si="198"/>
        <v>7878.1158447122052</v>
      </c>
      <c r="AD698" s="97">
        <f ca="1">AC698+Assumptions!D47-Assumptions!D48-Assumptions!D49</f>
        <v>9018.6158447122052</v>
      </c>
      <c r="AE698" s="73">
        <f ca="1">AD698/Assumptions!D46</f>
        <v>193.94872784327322</v>
      </c>
      <c r="AF698" s="77">
        <f ca="1">AE698/Assumptions!D45-1</f>
        <v>0.92409452225469457</v>
      </c>
    </row>
    <row r="699" spans="2:32" x14ac:dyDescent="0.2">
      <c r="B699" s="130">
        <v>688</v>
      </c>
      <c r="C699" s="77">
        <f ca="1">MAX(Assumptions!F70,MIN(Assumptions!G70,NORMINV(RAND(),Assumptions!D70,Assumptions!E70)))</f>
        <v>0.15596349270420182</v>
      </c>
      <c r="D699" s="77">
        <f ca="1">MAX(Assumptions!F71,MIN(Assumptions!G71,NORMINV(RAND(),Assumptions!D71,Assumptions!E71)))</f>
        <v>0.28120359769050679</v>
      </c>
      <c r="E699" s="77">
        <f ca="1">MAX(Assumptions!F72,MIN(Assumptions!G72,NORMINV(RAND(),Assumptions!D72,Assumptions!E72)))</f>
        <v>7.7015185769901864E-2</v>
      </c>
      <c r="F699" s="77">
        <f ca="1">MAX(Assumptions!F73,MIN(Assumptions!G73,NORMINV(RAND(),Assumptions!D73,Assumptions!E73)))</f>
        <v>4.5327266028685101E-2</v>
      </c>
      <c r="G699" s="101">
        <f ca="1">MAX(Assumptions!F74,MIN(Assumptions!G74,NORMINV(RAND(),Assumptions!D74,Assumptions!E74)))</f>
        <v>20.196440488225392</v>
      </c>
      <c r="H699" s="77">
        <f ca="1">MAX(Assumptions!F75,MIN(Assumptions!G75,NORMINV(RAND(),Assumptions!D75,Assumptions!E75)))</f>
        <v>0.5804114514217763</v>
      </c>
      <c r="I699" s="97">
        <f ca="1">'Historical Financials'!F7*(1+C699)</f>
        <v>1199.4277200298795</v>
      </c>
      <c r="J699" s="97">
        <f t="shared" ca="1" si="181"/>
        <v>1386.4946564919769</v>
      </c>
      <c r="K699" s="97">
        <f t="shared" ca="1" si="182"/>
        <v>1602.7372057341781</v>
      </c>
      <c r="L699" s="97">
        <f t="shared" ca="1" si="183"/>
        <v>1852.7056982274532</v>
      </c>
      <c r="M699" s="97">
        <f t="shared" ca="1" si="184"/>
        <v>2141.6601498759837</v>
      </c>
      <c r="N699" s="54">
        <f>Assumptions!E59</f>
        <v>0.25</v>
      </c>
      <c r="O699" s="77">
        <f t="shared" ca="1" si="185"/>
        <v>0.25780089942262668</v>
      </c>
      <c r="P699" s="77">
        <f t="shared" ca="1" si="186"/>
        <v>0.26560179884525337</v>
      </c>
      <c r="Q699" s="77">
        <f t="shared" ca="1" si="187"/>
        <v>0.27340269826788011</v>
      </c>
      <c r="R699" s="77">
        <f t="shared" ca="1" si="188"/>
        <v>0.28120359769050679</v>
      </c>
      <c r="S699" s="97">
        <f t="shared" ca="1" si="189"/>
        <v>174.04039596451358</v>
      </c>
      <c r="T699" s="97">
        <f t="shared" ca="1" si="190"/>
        <v>207.4620193222776</v>
      </c>
      <c r="U699" s="97">
        <f t="shared" ca="1" si="191"/>
        <v>247.07528396152915</v>
      </c>
      <c r="V699" s="97">
        <f t="shared" ca="1" si="192"/>
        <v>293.99856189287857</v>
      </c>
      <c r="W699" s="97">
        <f t="shared" ca="1" si="193"/>
        <v>349.54846627079758</v>
      </c>
      <c r="X699" s="97">
        <f t="shared" ca="1" si="194"/>
        <v>997.93403415800867</v>
      </c>
      <c r="Y699" s="97">
        <f t="shared" ca="1" si="195"/>
        <v>11530.972862068427</v>
      </c>
      <c r="Z699" s="97">
        <f t="shared" ca="1" si="196"/>
        <v>12163.155601936071</v>
      </c>
      <c r="AA699" s="97">
        <f ca="1">Assumptions!D40*Y699+(1-Assumptions!D40)*Z699</f>
        <v>11815.455095008867</v>
      </c>
      <c r="AB699" s="97">
        <f t="shared" ca="1" si="197"/>
        <v>8153.4482636681323</v>
      </c>
      <c r="AC699" s="97">
        <f t="shared" ca="1" si="198"/>
        <v>9151.3822978261414</v>
      </c>
      <c r="AD699" s="97">
        <f ca="1">AC699+Assumptions!D47-Assumptions!D48-Assumptions!D49</f>
        <v>10291.882297826141</v>
      </c>
      <c r="AE699" s="73">
        <f ca="1">AD699/Assumptions!D46</f>
        <v>221.33080210378799</v>
      </c>
      <c r="AF699" s="77">
        <f ca="1">AE699/Assumptions!D45-1</f>
        <v>1.1957420843629762</v>
      </c>
    </row>
    <row r="700" spans="2:32" x14ac:dyDescent="0.2">
      <c r="B700" s="130">
        <v>689</v>
      </c>
      <c r="C700" s="77">
        <f ca="1">MAX(Assumptions!F70,MIN(Assumptions!G70,NORMINV(RAND(),Assumptions!D70,Assumptions!E70)))</f>
        <v>8.253111453244974E-2</v>
      </c>
      <c r="D700" s="77">
        <f ca="1">MAX(Assumptions!F71,MIN(Assumptions!G71,NORMINV(RAND(),Assumptions!D71,Assumptions!E71)))</f>
        <v>0.27804707521066052</v>
      </c>
      <c r="E700" s="77">
        <f ca="1">MAX(Assumptions!F72,MIN(Assumptions!G72,NORMINV(RAND(),Assumptions!D72,Assumptions!E72)))</f>
        <v>9.5088078630314682E-2</v>
      </c>
      <c r="F700" s="77">
        <f ca="1">MAX(Assumptions!F73,MIN(Assumptions!G73,NORMINV(RAND(),Assumptions!D73,Assumptions!E73)))</f>
        <v>3.4310048957008565E-2</v>
      </c>
      <c r="G700" s="101">
        <f ca="1">MAX(Assumptions!F74,MIN(Assumptions!G74,NORMINV(RAND(),Assumptions!D74,Assumptions!E74)))</f>
        <v>15.608210957495237</v>
      </c>
      <c r="H700" s="77">
        <f ca="1">MAX(Assumptions!F75,MIN(Assumptions!G75,NORMINV(RAND(),Assumptions!D75,Assumptions!E75)))</f>
        <v>0.65120798062986207</v>
      </c>
      <c r="I700" s="97">
        <f ca="1">'Historical Financials'!F7*(1+C700)</f>
        <v>1123.2342844388697</v>
      </c>
      <c r="J700" s="97">
        <f t="shared" ca="1" si="181"/>
        <v>1215.9360618146682</v>
      </c>
      <c r="K700" s="97">
        <f t="shared" ca="1" si="182"/>
        <v>1316.2886201964304</v>
      </c>
      <c r="L700" s="97">
        <f t="shared" ca="1" si="183"/>
        <v>1424.9233870676221</v>
      </c>
      <c r="M700" s="97">
        <f t="shared" ca="1" si="184"/>
        <v>1542.5239023256661</v>
      </c>
      <c r="N700" s="54">
        <f>Assumptions!E59</f>
        <v>0.25</v>
      </c>
      <c r="O700" s="77">
        <f t="shared" ca="1" si="185"/>
        <v>0.25701176880266513</v>
      </c>
      <c r="P700" s="77">
        <f t="shared" ca="1" si="186"/>
        <v>0.26402353760533026</v>
      </c>
      <c r="Q700" s="77">
        <f t="shared" ca="1" si="187"/>
        <v>0.27103530640799539</v>
      </c>
      <c r="R700" s="77">
        <f t="shared" ca="1" si="188"/>
        <v>0.27804707521066052</v>
      </c>
      <c r="S700" s="97">
        <f t="shared" ca="1" si="189"/>
        <v>182.86478253591611</v>
      </c>
      <c r="T700" s="97">
        <f t="shared" ca="1" si="190"/>
        <v>203.50892657791957</v>
      </c>
      <c r="U700" s="97">
        <f t="shared" ca="1" si="191"/>
        <v>226.3150766403493</v>
      </c>
      <c r="V700" s="97">
        <f t="shared" ca="1" si="192"/>
        <v>251.49948304588989</v>
      </c>
      <c r="W700" s="97">
        <f t="shared" ca="1" si="193"/>
        <v>279.29936462243683</v>
      </c>
      <c r="X700" s="97">
        <f t="shared" ca="1" si="194"/>
        <v>861.24755150110627</v>
      </c>
      <c r="Y700" s="97">
        <f t="shared" ca="1" si="195"/>
        <v>4753.0685191522734</v>
      </c>
      <c r="Z700" s="97">
        <f t="shared" ca="1" si="196"/>
        <v>6694.2720804878772</v>
      </c>
      <c r="AA700" s="97">
        <f ca="1">Assumptions!D40*Y700+(1-Assumptions!D40)*Z700</f>
        <v>5626.6101217532951</v>
      </c>
      <c r="AB700" s="97">
        <f t="shared" ca="1" si="197"/>
        <v>3572.7412750821595</v>
      </c>
      <c r="AC700" s="97">
        <f t="shared" ca="1" si="198"/>
        <v>4433.988826583266</v>
      </c>
      <c r="AD700" s="97">
        <f ca="1">AC700+Assumptions!D47-Assumptions!D48-Assumptions!D49</f>
        <v>5574.488826583266</v>
      </c>
      <c r="AE700" s="73">
        <f ca="1">AD700/Assumptions!D46</f>
        <v>119.88148014157561</v>
      </c>
      <c r="AF700" s="77">
        <f ca="1">AE700/Assumptions!D45-1</f>
        <v>0.18930039822991684</v>
      </c>
    </row>
    <row r="701" spans="2:32" x14ac:dyDescent="0.2">
      <c r="B701" s="130">
        <v>690</v>
      </c>
      <c r="C701" s="77">
        <f ca="1">MAX(Assumptions!F70,MIN(Assumptions!G70,NORMINV(RAND(),Assumptions!D70,Assumptions!E70)))</f>
        <v>0.1155630140316951</v>
      </c>
      <c r="D701" s="77">
        <f ca="1">MAX(Assumptions!F71,MIN(Assumptions!G71,NORMINV(RAND(),Assumptions!D71,Assumptions!E71)))</f>
        <v>0.37689616365001771</v>
      </c>
      <c r="E701" s="77">
        <f ca="1">MAX(Assumptions!F72,MIN(Assumptions!G72,NORMINV(RAND(),Assumptions!D72,Assumptions!E72)))</f>
        <v>9.4970713675697385E-2</v>
      </c>
      <c r="F701" s="77">
        <f ca="1">MAX(Assumptions!F73,MIN(Assumptions!G73,NORMINV(RAND(),Assumptions!D73,Assumptions!E73)))</f>
        <v>2.8027596876948495E-2</v>
      </c>
      <c r="G701" s="101">
        <f ca="1">MAX(Assumptions!F74,MIN(Assumptions!G74,NORMINV(RAND(),Assumptions!D74,Assumptions!E74)))</f>
        <v>16.056976347201363</v>
      </c>
      <c r="H701" s="77">
        <f ca="1">MAX(Assumptions!F75,MIN(Assumptions!G75,NORMINV(RAND(),Assumptions!D75,Assumptions!E75)))</f>
        <v>0.52633659082936923</v>
      </c>
      <c r="I701" s="97">
        <f ca="1">'Historical Financials'!F7*(1+C701)</f>
        <v>1157.5081833592867</v>
      </c>
      <c r="J701" s="97">
        <f t="shared" ca="1" si="181"/>
        <v>1291.2733177946377</v>
      </c>
      <c r="K701" s="97">
        <f t="shared" ca="1" si="182"/>
        <v>1440.4967543376929</v>
      </c>
      <c r="L701" s="97">
        <f t="shared" ca="1" si="183"/>
        <v>1606.9649009718307</v>
      </c>
      <c r="M701" s="97">
        <f t="shared" ca="1" si="184"/>
        <v>1792.6706083712797</v>
      </c>
      <c r="N701" s="54">
        <f>Assumptions!E59</f>
        <v>0.25</v>
      </c>
      <c r="O701" s="77">
        <f t="shared" ca="1" si="185"/>
        <v>0.28172404091250441</v>
      </c>
      <c r="P701" s="77">
        <f t="shared" ca="1" si="186"/>
        <v>0.31344808182500883</v>
      </c>
      <c r="Q701" s="77">
        <f t="shared" ca="1" si="187"/>
        <v>0.3451721227375133</v>
      </c>
      <c r="R701" s="77">
        <f t="shared" ca="1" si="188"/>
        <v>0.37689616365001771</v>
      </c>
      <c r="S701" s="97">
        <f t="shared" ca="1" si="189"/>
        <v>152.30972777160585</v>
      </c>
      <c r="T701" s="97">
        <f t="shared" ca="1" si="190"/>
        <v>191.47216560126353</v>
      </c>
      <c r="U701" s="97">
        <f t="shared" ca="1" si="191"/>
        <v>237.65199462792455</v>
      </c>
      <c r="V701" s="97">
        <f t="shared" ca="1" si="192"/>
        <v>291.94810968166161</v>
      </c>
      <c r="W701" s="97">
        <f t="shared" ca="1" si="193"/>
        <v>355.6196728622611</v>
      </c>
      <c r="X701" s="97">
        <f t="shared" ca="1" si="194"/>
        <v>908.84386419629993</v>
      </c>
      <c r="Y701" s="97">
        <f t="shared" ca="1" si="195"/>
        <v>5461.1565038691078</v>
      </c>
      <c r="Z701" s="97">
        <f t="shared" ca="1" si="196"/>
        <v>10848.906907177141</v>
      </c>
      <c r="AA701" s="97">
        <f ca="1">Assumptions!D40*Y701+(1-Assumptions!D40)*Z701</f>
        <v>7885.6441853577226</v>
      </c>
      <c r="AB701" s="97">
        <f t="shared" ca="1" si="197"/>
        <v>5009.8492639313599</v>
      </c>
      <c r="AC701" s="97">
        <f t="shared" ca="1" si="198"/>
        <v>5918.6931281276602</v>
      </c>
      <c r="AD701" s="97">
        <f ca="1">AC701+Assumptions!D47-Assumptions!D48-Assumptions!D49</f>
        <v>7059.1931281276602</v>
      </c>
      <c r="AE701" s="73">
        <f ca="1">AD701/Assumptions!D46</f>
        <v>151.81060490597119</v>
      </c>
      <c r="AF701" s="77">
        <f ca="1">AE701/Assumptions!D45-1</f>
        <v>0.50605758835288883</v>
      </c>
    </row>
    <row r="702" spans="2:32" x14ac:dyDescent="0.2">
      <c r="B702" s="130">
        <v>691</v>
      </c>
      <c r="C702" s="77">
        <f ca="1">MAX(Assumptions!F70,MIN(Assumptions!G70,NORMINV(RAND(),Assumptions!D70,Assumptions!E70)))</f>
        <v>0.11813701387174799</v>
      </c>
      <c r="D702" s="77">
        <f ca="1">MAX(Assumptions!F71,MIN(Assumptions!G71,NORMINV(RAND(),Assumptions!D71,Assumptions!E71)))</f>
        <v>0.27788498524204774</v>
      </c>
      <c r="E702" s="77">
        <f ca="1">MAX(Assumptions!F72,MIN(Assumptions!G72,NORMINV(RAND(),Assumptions!D72,Assumptions!E72)))</f>
        <v>7.8752202241470184E-2</v>
      </c>
      <c r="F702" s="77">
        <f ca="1">MAX(Assumptions!F73,MIN(Assumptions!G73,NORMINV(RAND(),Assumptions!D73,Assumptions!E73)))</f>
        <v>3.1830411018529084E-2</v>
      </c>
      <c r="G702" s="101">
        <f ca="1">MAX(Assumptions!F74,MIN(Assumptions!G74,NORMINV(RAND(),Assumptions!D74,Assumptions!E74)))</f>
        <v>18.846868930900921</v>
      </c>
      <c r="H702" s="77">
        <f ca="1">MAX(Assumptions!F75,MIN(Assumptions!G75,NORMINV(RAND(),Assumptions!D75,Assumptions!E75)))</f>
        <v>0.50757952857205679</v>
      </c>
      <c r="I702" s="97">
        <f ca="1">'Historical Financials'!F7*(1+C702)</f>
        <v>1160.1789655933255</v>
      </c>
      <c r="J702" s="97">
        <f t="shared" ca="1" si="181"/>
        <v>1297.2390441453344</v>
      </c>
      <c r="K702" s="97">
        <f t="shared" ca="1" si="182"/>
        <v>1450.4909910985048</v>
      </c>
      <c r="L702" s="97">
        <f t="shared" ca="1" si="183"/>
        <v>1621.8476654347542</v>
      </c>
      <c r="M702" s="97">
        <f t="shared" ca="1" si="184"/>
        <v>1813.4479055840816</v>
      </c>
      <c r="N702" s="54">
        <f>Assumptions!E59</f>
        <v>0.25</v>
      </c>
      <c r="O702" s="77">
        <f t="shared" ca="1" si="185"/>
        <v>0.25697124631051194</v>
      </c>
      <c r="P702" s="77">
        <f t="shared" ca="1" si="186"/>
        <v>0.26394249262102387</v>
      </c>
      <c r="Q702" s="77">
        <f t="shared" ca="1" si="187"/>
        <v>0.27091373893153581</v>
      </c>
      <c r="R702" s="77">
        <f t="shared" ca="1" si="188"/>
        <v>0.27788498524204774</v>
      </c>
      <c r="S702" s="97">
        <f t="shared" ca="1" si="189"/>
        <v>147.22077310376918</v>
      </c>
      <c r="T702" s="97">
        <f t="shared" ca="1" si="190"/>
        <v>169.20322657159969</v>
      </c>
      <c r="U702" s="97">
        <f t="shared" ca="1" si="191"/>
        <v>194.32489762751786</v>
      </c>
      <c r="V702" s="97">
        <f t="shared" ca="1" si="192"/>
        <v>223.02070695161598</v>
      </c>
      <c r="W702" s="97">
        <f t="shared" ca="1" si="193"/>
        <v>255.78452365273205</v>
      </c>
      <c r="X702" s="97">
        <f t="shared" ca="1" si="194"/>
        <v>776.4492289266658</v>
      </c>
      <c r="Y702" s="97">
        <f t="shared" ca="1" si="195"/>
        <v>5624.8119113521343</v>
      </c>
      <c r="Z702" s="97">
        <f t="shared" ca="1" si="196"/>
        <v>9497.5016139793115</v>
      </c>
      <c r="AA702" s="97">
        <f ca="1">Assumptions!D40*Y702+(1-Assumptions!D40)*Z702</f>
        <v>7367.5222775343645</v>
      </c>
      <c r="AB702" s="97">
        <f t="shared" ca="1" si="197"/>
        <v>5043.2788444813987</v>
      </c>
      <c r="AC702" s="97">
        <f t="shared" ca="1" si="198"/>
        <v>5819.7280734080641</v>
      </c>
      <c r="AD702" s="97">
        <f ca="1">AC702+Assumptions!D47-Assumptions!D48-Assumptions!D49</f>
        <v>6960.2280734080641</v>
      </c>
      <c r="AE702" s="73">
        <f ca="1">AD702/Assumptions!D46</f>
        <v>149.6823241593132</v>
      </c>
      <c r="AF702" s="77">
        <f ca="1">AE702/Assumptions!D45-1</f>
        <v>0.48494369205667853</v>
      </c>
    </row>
    <row r="703" spans="2:32" x14ac:dyDescent="0.2">
      <c r="B703" s="130">
        <v>692</v>
      </c>
      <c r="C703" s="77">
        <f ca="1">MAX(Assumptions!F70,MIN(Assumptions!G70,NORMINV(RAND(),Assumptions!D70,Assumptions!E70)))</f>
        <v>9.3471399847790751E-2</v>
      </c>
      <c r="D703" s="77">
        <f ca="1">MAX(Assumptions!F71,MIN(Assumptions!G71,NORMINV(RAND(),Assumptions!D71,Assumptions!E71)))</f>
        <v>0.31415803187787267</v>
      </c>
      <c r="E703" s="77">
        <f ca="1">MAX(Assumptions!F72,MIN(Assumptions!G72,NORMINV(RAND(),Assumptions!D72,Assumptions!E72)))</f>
        <v>7.3827204805042013E-2</v>
      </c>
      <c r="F703" s="77">
        <f ca="1">MAX(Assumptions!F73,MIN(Assumptions!G73,NORMINV(RAND(),Assumptions!D73,Assumptions!E73)))</f>
        <v>2.6938757545375971E-2</v>
      </c>
      <c r="G703" s="101">
        <f ca="1">MAX(Assumptions!F74,MIN(Assumptions!G74,NORMINV(RAND(),Assumptions!D74,Assumptions!E74)))</f>
        <v>14.22018633051081</v>
      </c>
      <c r="H703" s="77">
        <f ca="1">MAX(Assumptions!F75,MIN(Assumptions!G75,NORMINV(RAND(),Assumptions!D75,Assumptions!E75)))</f>
        <v>0.60997846302568814</v>
      </c>
      <c r="I703" s="97">
        <f ca="1">'Historical Financials'!F7*(1+C703)</f>
        <v>1134.5859244820676</v>
      </c>
      <c r="J703" s="97">
        <f t="shared" ca="1" si="181"/>
        <v>1240.6372590910064</v>
      </c>
      <c r="K703" s="97">
        <f t="shared" ca="1" si="182"/>
        <v>1356.6013604015691</v>
      </c>
      <c r="L703" s="97">
        <f t="shared" ca="1" si="183"/>
        <v>1483.4047885937209</v>
      </c>
      <c r="M703" s="97">
        <f t="shared" ca="1" si="184"/>
        <v>1622.0607107244921</v>
      </c>
      <c r="N703" s="54">
        <f>Assumptions!E59</f>
        <v>0.25</v>
      </c>
      <c r="O703" s="77">
        <f t="shared" ca="1" si="185"/>
        <v>0.26603950796946818</v>
      </c>
      <c r="P703" s="77">
        <f t="shared" ca="1" si="186"/>
        <v>0.28207901593893636</v>
      </c>
      <c r="Q703" s="77">
        <f t="shared" ca="1" si="187"/>
        <v>0.29811852390840449</v>
      </c>
      <c r="R703" s="77">
        <f t="shared" ca="1" si="188"/>
        <v>0.31415803187787267</v>
      </c>
      <c r="S703" s="97">
        <f t="shared" ca="1" si="189"/>
        <v>173.01824459653778</v>
      </c>
      <c r="T703" s="97">
        <f t="shared" ca="1" si="190"/>
        <v>201.32859238407281</v>
      </c>
      <c r="U703" s="97">
        <f t="shared" ca="1" si="191"/>
        <v>233.41971229811804</v>
      </c>
      <c r="V703" s="97">
        <f t="shared" ca="1" si="192"/>
        <v>269.75104771411952</v>
      </c>
      <c r="W703" s="97">
        <f t="shared" ca="1" si="193"/>
        <v>310.83489940064851</v>
      </c>
      <c r="X703" s="97">
        <f t="shared" ca="1" si="194"/>
        <v>944.80316715058621</v>
      </c>
      <c r="Y703" s="97">
        <f t="shared" ca="1" si="195"/>
        <v>6807.8263207242198</v>
      </c>
      <c r="Z703" s="97">
        <f t="shared" ca="1" si="196"/>
        <v>7246.3709055850049</v>
      </c>
      <c r="AA703" s="97">
        <f ca="1">Assumptions!D40*Y703+(1-Assumptions!D40)*Z703</f>
        <v>7005.1713839115728</v>
      </c>
      <c r="AB703" s="97">
        <f t="shared" ca="1" si="197"/>
        <v>4906.2170010283489</v>
      </c>
      <c r="AC703" s="97">
        <f t="shared" ca="1" si="198"/>
        <v>5851.0201681789349</v>
      </c>
      <c r="AD703" s="97">
        <f ca="1">AC703+Assumptions!D47-Assumptions!D48-Assumptions!D49</f>
        <v>6991.5201681789349</v>
      </c>
      <c r="AE703" s="73">
        <f ca="1">AD703/Assumptions!D46</f>
        <v>150.35527243395558</v>
      </c>
      <c r="AF703" s="77">
        <f ca="1">AE703/Assumptions!D45-1</f>
        <v>0.49161976620987669</v>
      </c>
    </row>
    <row r="704" spans="2:32" x14ac:dyDescent="0.2">
      <c r="B704" s="130">
        <v>693</v>
      </c>
      <c r="C704" s="77">
        <f ca="1">MAX(Assumptions!F70,MIN(Assumptions!G70,NORMINV(RAND(),Assumptions!D70,Assumptions!E70)))</f>
        <v>0.16379539592498016</v>
      </c>
      <c r="D704" s="77">
        <f ca="1">MAX(Assumptions!F71,MIN(Assumptions!G71,NORMINV(RAND(),Assumptions!D71,Assumptions!E71)))</f>
        <v>0.26491999761733398</v>
      </c>
      <c r="E704" s="77">
        <f ca="1">MAX(Assumptions!F72,MIN(Assumptions!G72,NORMINV(RAND(),Assumptions!D72,Assumptions!E72)))</f>
        <v>6.2272058316159562E-2</v>
      </c>
      <c r="F704" s="77">
        <f ca="1">MAX(Assumptions!F73,MIN(Assumptions!G73,NORMINV(RAND(),Assumptions!D73,Assumptions!E73)))</f>
        <v>3.2841936309353115E-2</v>
      </c>
      <c r="G704" s="101">
        <f ca="1">MAX(Assumptions!F74,MIN(Assumptions!G74,NORMINV(RAND(),Assumptions!D74,Assumptions!E74)))</f>
        <v>15.925062555238378</v>
      </c>
      <c r="H704" s="77">
        <f ca="1">MAX(Assumptions!F75,MIN(Assumptions!G75,NORMINV(RAND(),Assumptions!D75,Assumptions!E75)))</f>
        <v>0.49747533224782664</v>
      </c>
      <c r="I704" s="97">
        <f ca="1">'Historical Financials'!F7*(1+C704)</f>
        <v>1207.5541028117593</v>
      </c>
      <c r="J704" s="97">
        <f t="shared" ca="1" si="181"/>
        <v>1405.3459051826458</v>
      </c>
      <c r="K704" s="97">
        <f t="shared" ca="1" si="182"/>
        <v>1635.5350941335871</v>
      </c>
      <c r="L704" s="97">
        <f t="shared" ca="1" si="183"/>
        <v>1903.428212426398</v>
      </c>
      <c r="M704" s="97">
        <f t="shared" ca="1" si="184"/>
        <v>2215.2009900955572</v>
      </c>
      <c r="N704" s="54">
        <f>Assumptions!E59</f>
        <v>0.25</v>
      </c>
      <c r="O704" s="77">
        <f t="shared" ca="1" si="185"/>
        <v>0.25372999940433349</v>
      </c>
      <c r="P704" s="77">
        <f t="shared" ca="1" si="186"/>
        <v>0.25745999880866699</v>
      </c>
      <c r="Q704" s="77">
        <f t="shared" ca="1" si="187"/>
        <v>0.26118999821300048</v>
      </c>
      <c r="R704" s="77">
        <f t="shared" ca="1" si="188"/>
        <v>0.26491999761733398</v>
      </c>
      <c r="S704" s="97">
        <f t="shared" ca="1" si="189"/>
        <v>150.18209462587654</v>
      </c>
      <c r="T704" s="97">
        <f t="shared" ca="1" si="190"/>
        <v>177.38896581523693</v>
      </c>
      <c r="U704" s="97">
        <f t="shared" ca="1" si="191"/>
        <v>209.47933231806127</v>
      </c>
      <c r="V704" s="97">
        <f t="shared" ca="1" si="192"/>
        <v>247.32305094145937</v>
      </c>
      <c r="W704" s="97">
        <f t="shared" ca="1" si="193"/>
        <v>291.94391661042783</v>
      </c>
      <c r="X704" s="97">
        <f t="shared" ca="1" si="194"/>
        <v>883.40257068272626</v>
      </c>
      <c r="Y704" s="97">
        <f t="shared" ca="1" si="195"/>
        <v>10245.690454695154</v>
      </c>
      <c r="Z704" s="97">
        <f t="shared" ca="1" si="196"/>
        <v>9345.6395388189048</v>
      </c>
      <c r="AA704" s="97">
        <f ca="1">Assumptions!D40*Y704+(1-Assumptions!D40)*Z704</f>
        <v>9840.667542550842</v>
      </c>
      <c r="AB704" s="97">
        <f t="shared" ca="1" si="197"/>
        <v>7275.2139473562966</v>
      </c>
      <c r="AC704" s="97">
        <f t="shared" ca="1" si="198"/>
        <v>8158.6165180390226</v>
      </c>
      <c r="AD704" s="97">
        <f ca="1">AC704+Assumptions!D47-Assumptions!D48-Assumptions!D49</f>
        <v>9299.1165180390235</v>
      </c>
      <c r="AE704" s="73">
        <f ca="1">AD704/Assumptions!D46</f>
        <v>199.98100038793598</v>
      </c>
      <c r="AF704" s="77">
        <f ca="1">AE704/Assumptions!D45-1</f>
        <v>0.98393849591206339</v>
      </c>
    </row>
    <row r="705" spans="2:32" x14ac:dyDescent="0.2">
      <c r="B705" s="130">
        <v>694</v>
      </c>
      <c r="C705" s="77">
        <f ca="1">MAX(Assumptions!F70,MIN(Assumptions!G70,NORMINV(RAND(),Assumptions!D70,Assumptions!E70)))</f>
        <v>0.16150273195385279</v>
      </c>
      <c r="D705" s="77">
        <f ca="1">MAX(Assumptions!F71,MIN(Assumptions!G71,NORMINV(RAND(),Assumptions!D71,Assumptions!E71)))</f>
        <v>0.34006268188003719</v>
      </c>
      <c r="E705" s="77">
        <f ca="1">MAX(Assumptions!F72,MIN(Assumptions!G72,NORMINV(RAND(),Assumptions!D72,Assumptions!E72)))</f>
        <v>8.5351201714414474E-2</v>
      </c>
      <c r="F705" s="77">
        <f ca="1">MAX(Assumptions!F73,MIN(Assumptions!G73,NORMINV(RAND(),Assumptions!D73,Assumptions!E73)))</f>
        <v>3.1868590241783006E-2</v>
      </c>
      <c r="G705" s="101">
        <f ca="1">MAX(Assumptions!F74,MIN(Assumptions!G74,NORMINV(RAND(),Assumptions!D74,Assumptions!E74)))</f>
        <v>14.857445974436962</v>
      </c>
      <c r="H705" s="77">
        <f ca="1">MAX(Assumptions!F75,MIN(Assumptions!G75,NORMINV(RAND(),Assumptions!D75,Assumptions!E75)))</f>
        <v>0.7143927761436627</v>
      </c>
      <c r="I705" s="97">
        <f ca="1">'Historical Financials'!F7*(1+C705)</f>
        <v>1205.1752346753174</v>
      </c>
      <c r="J705" s="97">
        <f t="shared" ca="1" si="181"/>
        <v>1399.8143275585066</v>
      </c>
      <c r="K705" s="97">
        <f t="shared" ca="1" si="182"/>
        <v>1625.8881656873507</v>
      </c>
      <c r="L705" s="97">
        <f t="shared" ca="1" si="183"/>
        <v>1888.473546297296</v>
      </c>
      <c r="M705" s="97">
        <f t="shared" ca="1" si="184"/>
        <v>2193.4671832468898</v>
      </c>
      <c r="N705" s="54">
        <f>Assumptions!E59</f>
        <v>0.25</v>
      </c>
      <c r="O705" s="77">
        <f t="shared" ca="1" si="185"/>
        <v>0.2725156704700093</v>
      </c>
      <c r="P705" s="77">
        <f t="shared" ca="1" si="186"/>
        <v>0.29503134094001859</v>
      </c>
      <c r="Q705" s="77">
        <f t="shared" ca="1" si="187"/>
        <v>0.31754701141002789</v>
      </c>
      <c r="R705" s="77">
        <f t="shared" ca="1" si="188"/>
        <v>0.34006268188003719</v>
      </c>
      <c r="S705" s="97">
        <f t="shared" ca="1" si="189"/>
        <v>215.24212040982255</v>
      </c>
      <c r="T705" s="97">
        <f t="shared" ca="1" si="190"/>
        <v>272.52036960765224</v>
      </c>
      <c r="U705" s="97">
        <f t="shared" ca="1" si="191"/>
        <v>342.68561752859506</v>
      </c>
      <c r="V705" s="97">
        <f t="shared" ca="1" si="192"/>
        <v>428.40643901448516</v>
      </c>
      <c r="W705" s="97">
        <f t="shared" ca="1" si="193"/>
        <v>532.87723986761421</v>
      </c>
      <c r="X705" s="97">
        <f t="shared" ca="1" si="194"/>
        <v>1360.2324261413848</v>
      </c>
      <c r="Y705" s="97">
        <f t="shared" ca="1" si="195"/>
        <v>10281.085218800614</v>
      </c>
      <c r="Z705" s="97">
        <f t="shared" ca="1" si="196"/>
        <v>11082.411618266469</v>
      </c>
      <c r="AA705" s="97">
        <f ca="1">Assumptions!D40*Y705+(1-Assumptions!D40)*Z705</f>
        <v>10641.682098560248</v>
      </c>
      <c r="AB705" s="97">
        <f t="shared" ca="1" si="197"/>
        <v>7065.7590555399365</v>
      </c>
      <c r="AC705" s="97">
        <f t="shared" ca="1" si="198"/>
        <v>8425.9914816813216</v>
      </c>
      <c r="AD705" s="97">
        <f ca="1">AC705+Assumptions!D47-Assumptions!D48-Assumptions!D49</f>
        <v>9566.4914816813216</v>
      </c>
      <c r="AE705" s="73">
        <f ca="1">AD705/Assumptions!D46</f>
        <v>205.73099960604992</v>
      </c>
      <c r="AF705" s="77">
        <f ca="1">AE705/Assumptions!D45-1</f>
        <v>1.040982138948908</v>
      </c>
    </row>
    <row r="706" spans="2:32" x14ac:dyDescent="0.2">
      <c r="B706" s="130">
        <v>695</v>
      </c>
      <c r="C706" s="77">
        <f ca="1">MAX(Assumptions!F70,MIN(Assumptions!G70,NORMINV(RAND(),Assumptions!D70,Assumptions!E70)))</f>
        <v>0.14047748434802954</v>
      </c>
      <c r="D706" s="77">
        <f ca="1">MAX(Assumptions!F71,MIN(Assumptions!G71,NORMINV(RAND(),Assumptions!D71,Assumptions!E71)))</f>
        <v>0.34832820953643723</v>
      </c>
      <c r="E706" s="77">
        <f ca="1">MAX(Assumptions!F72,MIN(Assumptions!G72,NORMINV(RAND(),Assumptions!D72,Assumptions!E72)))</f>
        <v>9.5164179323846632E-2</v>
      </c>
      <c r="F706" s="77">
        <f ca="1">MAX(Assumptions!F73,MIN(Assumptions!G73,NORMINV(RAND(),Assumptions!D73,Assumptions!E73)))</f>
        <v>4.1859756588961017E-2</v>
      </c>
      <c r="G706" s="101">
        <f ca="1">MAX(Assumptions!F74,MIN(Assumptions!G74,NORMINV(RAND(),Assumptions!D74,Assumptions!E74)))</f>
        <v>16.400540877169011</v>
      </c>
      <c r="H706" s="77">
        <f ca="1">MAX(Assumptions!F75,MIN(Assumptions!G75,NORMINV(RAND(),Assumptions!D75,Assumptions!E75)))</f>
        <v>0.58002792455038577</v>
      </c>
      <c r="I706" s="97">
        <f ca="1">'Historical Financials'!F7*(1+C706)</f>
        <v>1183.3594377595152</v>
      </c>
      <c r="J706" s="97">
        <f t="shared" ca="1" si="181"/>
        <v>1349.5947946554704</v>
      </c>
      <c r="K706" s="97">
        <f t="shared" ca="1" si="182"/>
        <v>1539.1824762978663</v>
      </c>
      <c r="L706" s="97">
        <f t="shared" ca="1" si="183"/>
        <v>1755.4029585207609</v>
      </c>
      <c r="M706" s="97">
        <f t="shared" ca="1" si="184"/>
        <v>2001.9975501508457</v>
      </c>
      <c r="N706" s="54">
        <f>Assumptions!E59</f>
        <v>0.25</v>
      </c>
      <c r="O706" s="77">
        <f t="shared" ca="1" si="185"/>
        <v>0.27458205238410932</v>
      </c>
      <c r="P706" s="77">
        <f t="shared" ca="1" si="186"/>
        <v>0.29916410476821864</v>
      </c>
      <c r="Q706" s="77">
        <f t="shared" ca="1" si="187"/>
        <v>0.32374615715232791</v>
      </c>
      <c r="R706" s="77">
        <f t="shared" ca="1" si="188"/>
        <v>0.34832820953643723</v>
      </c>
      <c r="S706" s="97">
        <f t="shared" ca="1" si="189"/>
        <v>171.59537967019077</v>
      </c>
      <c r="T706" s="97">
        <f t="shared" ca="1" si="190"/>
        <v>214.94356311651478</v>
      </c>
      <c r="U706" s="97">
        <f t="shared" ca="1" si="191"/>
        <v>267.08438397200558</v>
      </c>
      <c r="V706" s="97">
        <f t="shared" ca="1" si="192"/>
        <v>329.63274766400366</v>
      </c>
      <c r="W706" s="97">
        <f t="shared" ca="1" si="193"/>
        <v>404.48376208868291</v>
      </c>
      <c r="X706" s="97">
        <f t="shared" ca="1" si="194"/>
        <v>1025.1238829719632</v>
      </c>
      <c r="Y706" s="97">
        <f t="shared" ca="1" si="195"/>
        <v>7905.8234250063988</v>
      </c>
      <c r="Z706" s="97">
        <f t="shared" ca="1" si="196"/>
        <v>11436.95362499791</v>
      </c>
      <c r="AA706" s="97">
        <f ca="1">Assumptions!D40*Y706+(1-Assumptions!D40)*Z706</f>
        <v>9494.8320150025793</v>
      </c>
      <c r="AB706" s="97">
        <f t="shared" ca="1" si="197"/>
        <v>6026.8604177416701</v>
      </c>
      <c r="AC706" s="97">
        <f t="shared" ca="1" si="198"/>
        <v>7051.9843007136333</v>
      </c>
      <c r="AD706" s="97">
        <f ca="1">AC706+Assumptions!D47-Assumptions!D48-Assumptions!D49</f>
        <v>8192.4843007136333</v>
      </c>
      <c r="AE706" s="73">
        <f ca="1">AD706/Assumptions!D46</f>
        <v>176.18245807986307</v>
      </c>
      <c r="AF706" s="77">
        <f ca="1">AE706/Assumptions!D45-1</f>
        <v>0.74784184603038772</v>
      </c>
    </row>
    <row r="707" spans="2:32" x14ac:dyDescent="0.2">
      <c r="B707" s="130">
        <v>696</v>
      </c>
      <c r="C707" s="77">
        <f ca="1">MAX(Assumptions!F70,MIN(Assumptions!G70,NORMINV(RAND(),Assumptions!D70,Assumptions!E70)))</f>
        <v>0.16598991032211635</v>
      </c>
      <c r="D707" s="77">
        <f ca="1">MAX(Assumptions!F71,MIN(Assumptions!G71,NORMINV(RAND(),Assumptions!D71,Assumptions!E71)))</f>
        <v>0.2393623193588765</v>
      </c>
      <c r="E707" s="77">
        <f ca="1">MAX(Assumptions!F72,MIN(Assumptions!G72,NORMINV(RAND(),Assumptions!D72,Assumptions!E72)))</f>
        <v>8.3196007632226232E-2</v>
      </c>
      <c r="F707" s="77">
        <f ca="1">MAX(Assumptions!F73,MIN(Assumptions!G73,NORMINV(RAND(),Assumptions!D73,Assumptions!E73)))</f>
        <v>4.617940763180426E-2</v>
      </c>
      <c r="G707" s="101">
        <f ca="1">MAX(Assumptions!F74,MIN(Assumptions!G74,NORMINV(RAND(),Assumptions!D74,Assumptions!E74)))</f>
        <v>16.863108380306663</v>
      </c>
      <c r="H707" s="77">
        <f ca="1">MAX(Assumptions!F75,MIN(Assumptions!G75,NORMINV(RAND(),Assumptions!D75,Assumptions!E75)))</f>
        <v>0.59379400161098961</v>
      </c>
      <c r="I707" s="97">
        <f ca="1">'Historical Financials'!F7*(1+C707)</f>
        <v>1209.8311309502278</v>
      </c>
      <c r="J707" s="97">
        <f t="shared" ca="1" si="181"/>
        <v>1410.6508918815607</v>
      </c>
      <c r="K707" s="97">
        <f t="shared" ca="1" si="182"/>
        <v>1644.8047069207944</v>
      </c>
      <c r="L707" s="97">
        <f t="shared" ca="1" si="183"/>
        <v>1917.8256927199718</v>
      </c>
      <c r="M707" s="97">
        <f t="shared" ca="1" si="184"/>
        <v>2236.1654074680105</v>
      </c>
      <c r="N707" s="54">
        <f>Assumptions!E59</f>
        <v>0.25</v>
      </c>
      <c r="O707" s="77">
        <f t="shared" ca="1" si="185"/>
        <v>0.24734057983971913</v>
      </c>
      <c r="P707" s="77">
        <f t="shared" ca="1" si="186"/>
        <v>0.24468115967943826</v>
      </c>
      <c r="Q707" s="77">
        <f t="shared" ca="1" si="187"/>
        <v>0.24202173951915737</v>
      </c>
      <c r="R707" s="77">
        <f t="shared" ca="1" si="188"/>
        <v>0.2393623193588765</v>
      </c>
      <c r="S707" s="97">
        <f t="shared" ca="1" si="189"/>
        <v>179.59761713012125</v>
      </c>
      <c r="T707" s="97">
        <f t="shared" ca="1" si="190"/>
        <v>207.18138332527002</v>
      </c>
      <c r="U707" s="97">
        <f t="shared" ca="1" si="191"/>
        <v>238.97401292991486</v>
      </c>
      <c r="V707" s="97">
        <f t="shared" ca="1" si="192"/>
        <v>275.61275779913154</v>
      </c>
      <c r="W707" s="97">
        <f t="shared" ca="1" si="193"/>
        <v>317.83045920274577</v>
      </c>
      <c r="X707" s="97">
        <f t="shared" ca="1" si="194"/>
        <v>943.7534163233297</v>
      </c>
      <c r="Y707" s="97">
        <f t="shared" ca="1" si="195"/>
        <v>8982.6640353863531</v>
      </c>
      <c r="Z707" s="97">
        <f t="shared" ca="1" si="196"/>
        <v>9026.0418016309995</v>
      </c>
      <c r="AA707" s="97">
        <f ca="1">Assumptions!D40*Y707+(1-Assumptions!D40)*Z707</f>
        <v>9002.1840301964439</v>
      </c>
      <c r="AB707" s="97">
        <f t="shared" ca="1" si="197"/>
        <v>6036.8812584469197</v>
      </c>
      <c r="AC707" s="97">
        <f t="shared" ca="1" si="198"/>
        <v>6980.6346747702491</v>
      </c>
      <c r="AD707" s="97">
        <f ca="1">AC707+Assumptions!D47-Assumptions!D48-Assumptions!D49</f>
        <v>8121.1346747702491</v>
      </c>
      <c r="AE707" s="73">
        <f ca="1">AD707/Assumptions!D46</f>
        <v>174.64805752194084</v>
      </c>
      <c r="AF707" s="77">
        <f ca="1">AE707/Assumptions!D45-1</f>
        <v>0.73261961827322275</v>
      </c>
    </row>
    <row r="708" spans="2:32" x14ac:dyDescent="0.2">
      <c r="B708" s="130">
        <v>697</v>
      </c>
      <c r="C708" s="77">
        <f ca="1">MAX(Assumptions!F70,MIN(Assumptions!G70,NORMINV(RAND(),Assumptions!D70,Assumptions!E70)))</f>
        <v>0.11183817044092276</v>
      </c>
      <c r="D708" s="77">
        <f ca="1">MAX(Assumptions!F71,MIN(Assumptions!G71,NORMINV(RAND(),Assumptions!D71,Assumptions!E71)))</f>
        <v>0.30277269001151069</v>
      </c>
      <c r="E708" s="77">
        <f ca="1">MAX(Assumptions!F72,MIN(Assumptions!G72,NORMINV(RAND(),Assumptions!D72,Assumptions!E72)))</f>
        <v>8.3914167837616044E-2</v>
      </c>
      <c r="F708" s="77">
        <f ca="1">MAX(Assumptions!F73,MIN(Assumptions!G73,NORMINV(RAND(),Assumptions!D73,Assumptions!E73)))</f>
        <v>2.7142304359007996E-2</v>
      </c>
      <c r="G708" s="101">
        <f ca="1">MAX(Assumptions!F74,MIN(Assumptions!G74,NORMINV(RAND(),Assumptions!D74,Assumptions!E74)))</f>
        <v>16.831684132647538</v>
      </c>
      <c r="H708" s="77">
        <f ca="1">MAX(Assumptions!F75,MIN(Assumptions!G75,NORMINV(RAND(),Assumptions!D75,Assumptions!E75)))</f>
        <v>0.68112158775922471</v>
      </c>
      <c r="I708" s="97">
        <f ca="1">'Historical Financials'!F7*(1+C708)</f>
        <v>1153.6432856495014</v>
      </c>
      <c r="J708" s="97">
        <f t="shared" ca="1" si="181"/>
        <v>1282.6646400579966</v>
      </c>
      <c r="K708" s="97">
        <f t="shared" ca="1" si="182"/>
        <v>1426.1155066913477</v>
      </c>
      <c r="L708" s="97">
        <f t="shared" ca="1" si="183"/>
        <v>1585.6096557971377</v>
      </c>
      <c r="M708" s="97">
        <f t="shared" ca="1" si="184"/>
        <v>1762.9413387349509</v>
      </c>
      <c r="N708" s="54">
        <f>Assumptions!E59</f>
        <v>0.25</v>
      </c>
      <c r="O708" s="77">
        <f t="shared" ca="1" si="185"/>
        <v>0.26319317250287766</v>
      </c>
      <c r="P708" s="77">
        <f t="shared" ca="1" si="186"/>
        <v>0.27638634500575532</v>
      </c>
      <c r="Q708" s="77">
        <f t="shared" ca="1" si="187"/>
        <v>0.28957951750863303</v>
      </c>
      <c r="R708" s="77">
        <f t="shared" ca="1" si="188"/>
        <v>0.30277269001151069</v>
      </c>
      <c r="S708" s="97">
        <f t="shared" ca="1" si="189"/>
        <v>196.4428366073393</v>
      </c>
      <c r="T708" s="97">
        <f t="shared" ca="1" si="190"/>
        <v>229.93886680876008</v>
      </c>
      <c r="U708" s="97">
        <f t="shared" ca="1" si="191"/>
        <v>268.47010341040613</v>
      </c>
      <c r="V708" s="97">
        <f t="shared" ca="1" si="192"/>
        <v>312.74384210050397</v>
      </c>
      <c r="W708" s="97">
        <f t="shared" ca="1" si="193"/>
        <v>363.56260464312533</v>
      </c>
      <c r="X708" s="97">
        <f t="shared" ca="1" si="194"/>
        <v>1057.3414126543394</v>
      </c>
      <c r="Y708" s="97">
        <f t="shared" ca="1" si="195"/>
        <v>6577.7395461505921</v>
      </c>
      <c r="Z708" s="97">
        <f t="shared" ca="1" si="196"/>
        <v>8984.2563116042202</v>
      </c>
      <c r="AA708" s="97">
        <f ca="1">Assumptions!D40*Y708+(1-Assumptions!D40)*Z708</f>
        <v>7660.6720906047249</v>
      </c>
      <c r="AB708" s="97">
        <f t="shared" ca="1" si="197"/>
        <v>5120.2646419014927</v>
      </c>
      <c r="AC708" s="97">
        <f t="shared" ca="1" si="198"/>
        <v>6177.6060545558321</v>
      </c>
      <c r="AD708" s="97">
        <f ca="1">AC708+Assumptions!D47-Assumptions!D48-Assumptions!D49</f>
        <v>7318.1060545558321</v>
      </c>
      <c r="AE708" s="73">
        <f ca="1">AD708/Assumptions!D46</f>
        <v>157.37862482915767</v>
      </c>
      <c r="AF708" s="77">
        <f ca="1">AE708/Assumptions!D45-1</f>
        <v>0.56129588124164354</v>
      </c>
    </row>
    <row r="709" spans="2:32" x14ac:dyDescent="0.2">
      <c r="B709" s="130">
        <v>698</v>
      </c>
      <c r="C709" s="77">
        <f ca="1">MAX(Assumptions!F70,MIN(Assumptions!G70,NORMINV(RAND(),Assumptions!D70,Assumptions!E70)))</f>
        <v>0.05</v>
      </c>
      <c r="D709" s="77">
        <f ca="1">MAX(Assumptions!F71,MIN(Assumptions!G71,NORMINV(RAND(),Assumptions!D71,Assumptions!E71)))</f>
        <v>0.36068292519428574</v>
      </c>
      <c r="E709" s="77">
        <f ca="1">MAX(Assumptions!F72,MIN(Assumptions!G72,NORMINV(RAND(),Assumptions!D72,Assumptions!E72)))</f>
        <v>9.8124588704787144E-2</v>
      </c>
      <c r="F709" s="77">
        <f ca="1">MAX(Assumptions!F73,MIN(Assumptions!G73,NORMINV(RAND(),Assumptions!D73,Assumptions!E73)))</f>
        <v>2.8380774263962304E-2</v>
      </c>
      <c r="G709" s="101">
        <f ca="1">MAX(Assumptions!F74,MIN(Assumptions!G74,NORMINV(RAND(),Assumptions!D74,Assumptions!E74)))</f>
        <v>13.340337135923955</v>
      </c>
      <c r="H709" s="77">
        <f ca="1">MAX(Assumptions!F75,MIN(Assumptions!G75,NORMINV(RAND(),Assumptions!D75,Assumptions!E75)))</f>
        <v>0.59813724853806616</v>
      </c>
      <c r="I709" s="97">
        <f ca="1">'Historical Financials'!F7*(1+C709)</f>
        <v>1089.48</v>
      </c>
      <c r="J709" s="97">
        <f t="shared" ca="1" si="181"/>
        <v>1143.9540000000002</v>
      </c>
      <c r="K709" s="97">
        <f t="shared" ca="1" si="182"/>
        <v>1201.1517000000003</v>
      </c>
      <c r="L709" s="97">
        <f t="shared" ca="1" si="183"/>
        <v>1261.2092850000004</v>
      </c>
      <c r="M709" s="97">
        <f t="shared" ca="1" si="184"/>
        <v>1324.2697492500004</v>
      </c>
      <c r="N709" s="54">
        <f>Assumptions!E59</f>
        <v>0.25</v>
      </c>
      <c r="O709" s="77">
        <f t="shared" ca="1" si="185"/>
        <v>0.27767073129857145</v>
      </c>
      <c r="P709" s="77">
        <f t="shared" ca="1" si="186"/>
        <v>0.3053414625971429</v>
      </c>
      <c r="Q709" s="77">
        <f t="shared" ca="1" si="187"/>
        <v>0.33301219389571429</v>
      </c>
      <c r="R709" s="77">
        <f t="shared" ca="1" si="188"/>
        <v>0.36068292519428574</v>
      </c>
      <c r="S709" s="97">
        <f t="shared" ca="1" si="189"/>
        <v>162.91464238431308</v>
      </c>
      <c r="T709" s="97">
        <f t="shared" ca="1" si="190"/>
        <v>189.99383713840933</v>
      </c>
      <c r="U709" s="97">
        <f t="shared" ca="1" si="191"/>
        <v>219.37366476195444</v>
      </c>
      <c r="V709" s="97">
        <f t="shared" ca="1" si="192"/>
        <v>251.21649055500799</v>
      </c>
      <c r="W709" s="97">
        <f t="shared" ca="1" si="193"/>
        <v>285.69516476546204</v>
      </c>
      <c r="X709" s="97">
        <f t="shared" ca="1" si="194"/>
        <v>823.25180974368641</v>
      </c>
      <c r="Y709" s="97">
        <f t="shared" ca="1" si="195"/>
        <v>4212.608918806096</v>
      </c>
      <c r="Z709" s="97">
        <f t="shared" ca="1" si="196"/>
        <v>6371.8984654272917</v>
      </c>
      <c r="AA709" s="97">
        <f ca="1">Assumptions!D40*Y709+(1-Assumptions!D40)*Z709</f>
        <v>5184.2892147856346</v>
      </c>
      <c r="AB709" s="97">
        <f t="shared" ca="1" si="197"/>
        <v>3246.6176141787701</v>
      </c>
      <c r="AC709" s="97">
        <f t="shared" ca="1" si="198"/>
        <v>4069.8694239224565</v>
      </c>
      <c r="AD709" s="97">
        <f ca="1">AC709+Assumptions!D47-Assumptions!D48-Assumptions!D49</f>
        <v>5210.3694239224569</v>
      </c>
      <c r="AE709" s="73">
        <f ca="1">AD709/Assumptions!D46</f>
        <v>112.05095535317112</v>
      </c>
      <c r="AF709" s="77">
        <f ca="1">AE709/Assumptions!D45-1</f>
        <v>0.11161662056717381</v>
      </c>
    </row>
    <row r="710" spans="2:32" x14ac:dyDescent="0.2">
      <c r="B710" s="130">
        <v>699</v>
      </c>
      <c r="C710" s="77">
        <f ca="1">MAX(Assumptions!F70,MIN(Assumptions!G70,NORMINV(RAND(),Assumptions!D70,Assumptions!E70)))</f>
        <v>0.16858286461687347</v>
      </c>
      <c r="D710" s="77">
        <f ca="1">MAX(Assumptions!F71,MIN(Assumptions!G71,NORMINV(RAND(),Assumptions!D71,Assumptions!E71)))</f>
        <v>0.28088353795415888</v>
      </c>
      <c r="E710" s="77">
        <f ca="1">MAX(Assumptions!F72,MIN(Assumptions!G72,NORMINV(RAND(),Assumptions!D72,Assumptions!E72)))</f>
        <v>8.1635514434677175E-2</v>
      </c>
      <c r="F710" s="77">
        <f ca="1">MAX(Assumptions!F73,MIN(Assumptions!G73,NORMINV(RAND(),Assumptions!D73,Assumptions!E73)))</f>
        <v>4.6324504593371701E-2</v>
      </c>
      <c r="G710" s="101">
        <f ca="1">MAX(Assumptions!F74,MIN(Assumptions!G74,NORMINV(RAND(),Assumptions!D74,Assumptions!E74)))</f>
        <v>17.306020443791983</v>
      </c>
      <c r="H710" s="77">
        <f ca="1">MAX(Assumptions!F75,MIN(Assumptions!G75,NORMINV(RAND(),Assumptions!D75,Assumptions!E75)))</f>
        <v>0.5752290371263723</v>
      </c>
      <c r="I710" s="97">
        <f ca="1">'Historical Financials'!F7*(1+C710)</f>
        <v>1212.5215803264678</v>
      </c>
      <c r="J710" s="97">
        <f t="shared" ca="1" si="181"/>
        <v>1416.931941747682</v>
      </c>
      <c r="K710" s="97">
        <f t="shared" ca="1" si="182"/>
        <v>1655.802387454655</v>
      </c>
      <c r="L710" s="97">
        <f t="shared" ca="1" si="183"/>
        <v>1934.942297171219</v>
      </c>
      <c r="M710" s="97">
        <f t="shared" ca="1" si="184"/>
        <v>2261.1404124966966</v>
      </c>
      <c r="N710" s="54">
        <f>Assumptions!E59</f>
        <v>0.25</v>
      </c>
      <c r="O710" s="77">
        <f t="shared" ca="1" si="185"/>
        <v>0.25772088448853969</v>
      </c>
      <c r="P710" s="77">
        <f t="shared" ca="1" si="186"/>
        <v>0.26544176897707944</v>
      </c>
      <c r="Q710" s="77">
        <f t="shared" ca="1" si="187"/>
        <v>0.27316265346561919</v>
      </c>
      <c r="R710" s="77">
        <f t="shared" ca="1" si="188"/>
        <v>0.28088353795415888</v>
      </c>
      <c r="S710" s="97">
        <f t="shared" ca="1" si="189"/>
        <v>174.36940528653534</v>
      </c>
      <c r="T710" s="97">
        <f t="shared" ca="1" si="190"/>
        <v>210.05808630403385</v>
      </c>
      <c r="U710" s="97">
        <f t="shared" ca="1" si="191"/>
        <v>252.82415720644025</v>
      </c>
      <c r="V710" s="97">
        <f t="shared" ca="1" si="192"/>
        <v>304.0395924968617</v>
      </c>
      <c r="W710" s="97">
        <f t="shared" ca="1" si="193"/>
        <v>365.33780875190564</v>
      </c>
      <c r="X710" s="97">
        <f t="shared" ca="1" si="194"/>
        <v>1009.4448812193159</v>
      </c>
      <c r="Y710" s="97">
        <f t="shared" ca="1" si="195"/>
        <v>10825.57263214858</v>
      </c>
      <c r="Z710" s="97">
        <f t="shared" ca="1" si="196"/>
        <v>10991.349843421835</v>
      </c>
      <c r="AA710" s="97">
        <f ca="1">Assumptions!D40*Y710+(1-Assumptions!D40)*Z710</f>
        <v>10900.172377221545</v>
      </c>
      <c r="AB710" s="97">
        <f t="shared" ca="1" si="197"/>
        <v>7362.5570615299857</v>
      </c>
      <c r="AC710" s="97">
        <f t="shared" ca="1" si="198"/>
        <v>8372.0019427493025</v>
      </c>
      <c r="AD710" s="97">
        <f ca="1">AC710+Assumptions!D47-Assumptions!D48-Assumptions!D49</f>
        <v>9512.5019427493025</v>
      </c>
      <c r="AE710" s="73">
        <f ca="1">AD710/Assumptions!D46</f>
        <v>204.56993425267316</v>
      </c>
      <c r="AF710" s="77">
        <f ca="1">AE710/Assumptions!D45-1</f>
        <v>1.0294636334590592</v>
      </c>
    </row>
    <row r="711" spans="2:32" x14ac:dyDescent="0.2">
      <c r="B711" s="130">
        <v>700</v>
      </c>
      <c r="C711" s="77">
        <f ca="1">MAX(Assumptions!F70,MIN(Assumptions!G70,NORMINV(RAND(),Assumptions!D70,Assumptions!E70)))</f>
        <v>0.14839312748741912</v>
      </c>
      <c r="D711" s="77">
        <f ca="1">MAX(Assumptions!F71,MIN(Assumptions!G71,NORMINV(RAND(),Assumptions!D71,Assumptions!E71)))</f>
        <v>0.22794689674920027</v>
      </c>
      <c r="E711" s="77">
        <f ca="1">MAX(Assumptions!F72,MIN(Assumptions!G72,NORMINV(RAND(),Assumptions!D72,Assumptions!E72)))</f>
        <v>7.0699309538079527E-2</v>
      </c>
      <c r="F711" s="77">
        <f ca="1">MAX(Assumptions!F73,MIN(Assumptions!G73,NORMINV(RAND(),Assumptions!D73,Assumptions!E73)))</f>
        <v>3.2167943582796621E-2</v>
      </c>
      <c r="G711" s="101">
        <f ca="1">MAX(Assumptions!F74,MIN(Assumptions!G74,NORMINV(RAND(),Assumptions!D74,Assumptions!E74)))</f>
        <v>12.662031298139407</v>
      </c>
      <c r="H711" s="77">
        <f ca="1">MAX(Assumptions!F75,MIN(Assumptions!G75,NORMINV(RAND(),Assumptions!D75,Assumptions!E75)))</f>
        <v>0.47928266403541792</v>
      </c>
      <c r="I711" s="97">
        <f ca="1">'Historical Financials'!F7*(1+C711)</f>
        <v>1191.572709080946</v>
      </c>
      <c r="J711" s="97">
        <f t="shared" ca="1" si="181"/>
        <v>1368.393910010124</v>
      </c>
      <c r="K711" s="97">
        <f t="shared" ca="1" si="182"/>
        <v>1571.4541619512643</v>
      </c>
      <c r="L711" s="97">
        <f t="shared" ca="1" si="183"/>
        <v>1804.6471597463335</v>
      </c>
      <c r="M711" s="97">
        <f t="shared" ca="1" si="184"/>
        <v>2072.44439579238</v>
      </c>
      <c r="N711" s="54">
        <f>Assumptions!E59</f>
        <v>0.25</v>
      </c>
      <c r="O711" s="77">
        <f t="shared" ca="1" si="185"/>
        <v>0.24448672418730005</v>
      </c>
      <c r="P711" s="77">
        <f t="shared" ca="1" si="186"/>
        <v>0.23897344837460013</v>
      </c>
      <c r="Q711" s="77">
        <f t="shared" ca="1" si="187"/>
        <v>0.23346017256190021</v>
      </c>
      <c r="R711" s="77">
        <f t="shared" ca="1" si="188"/>
        <v>0.22794689674920027</v>
      </c>
      <c r="S711" s="97">
        <f t="shared" ca="1" si="189"/>
        <v>142.77503560005394</v>
      </c>
      <c r="T711" s="97">
        <f t="shared" ca="1" si="190"/>
        <v>160.34600161907019</v>
      </c>
      <c r="U711" s="97">
        <f t="shared" ca="1" si="191"/>
        <v>179.98780827146678</v>
      </c>
      <c r="V711" s="97">
        <f t="shared" ca="1" si="192"/>
        <v>201.92813077981694</v>
      </c>
      <c r="W711" s="97">
        <f t="shared" ca="1" si="193"/>
        <v>226.41661425517637</v>
      </c>
      <c r="X711" s="97">
        <f t="shared" ca="1" si="194"/>
        <v>734.40631467463834</v>
      </c>
      <c r="Y711" s="97">
        <f t="shared" ca="1" si="195"/>
        <v>6065.1878108853525</v>
      </c>
      <c r="Z711" s="97">
        <f t="shared" ca="1" si="196"/>
        <v>5981.6356218257524</v>
      </c>
      <c r="AA711" s="97">
        <f ca="1">Assumptions!D40*Y711+(1-Assumptions!D40)*Z711</f>
        <v>6027.5893258085325</v>
      </c>
      <c r="AB711" s="97">
        <f t="shared" ca="1" si="197"/>
        <v>4283.5717136349222</v>
      </c>
      <c r="AC711" s="97">
        <f t="shared" ca="1" si="198"/>
        <v>5017.9780283095606</v>
      </c>
      <c r="AD711" s="97">
        <f ca="1">AC711+Assumptions!D47-Assumptions!D48-Assumptions!D49</f>
        <v>6158.4780283095606</v>
      </c>
      <c r="AE711" s="73">
        <f ca="1">AD711/Assumptions!D46</f>
        <v>132.44038770558194</v>
      </c>
      <c r="AF711" s="77">
        <f ca="1">AE711/Assumptions!D45-1</f>
        <v>0.31389273517442406</v>
      </c>
    </row>
    <row r="712" spans="2:32" x14ac:dyDescent="0.2">
      <c r="B712" s="130">
        <v>701</v>
      </c>
      <c r="C712" s="77">
        <f ca="1">MAX(Assumptions!F70,MIN(Assumptions!G70,NORMINV(RAND(),Assumptions!D70,Assumptions!E70)))</f>
        <v>0.10974523041000436</v>
      </c>
      <c r="D712" s="77">
        <f ca="1">MAX(Assumptions!F71,MIN(Assumptions!G71,NORMINV(RAND(),Assumptions!D71,Assumptions!E71)))</f>
        <v>0.32825379800091037</v>
      </c>
      <c r="E712" s="77">
        <f ca="1">MAX(Assumptions!F72,MIN(Assumptions!G72,NORMINV(RAND(),Assumptions!D72,Assumptions!E72)))</f>
        <v>7.5552262219603886E-2</v>
      </c>
      <c r="F712" s="77">
        <f ca="1">MAX(Assumptions!F73,MIN(Assumptions!G73,NORMINV(RAND(),Assumptions!D73,Assumptions!E73)))</f>
        <v>2.5408494010091126E-2</v>
      </c>
      <c r="G712" s="101">
        <f ca="1">MAX(Assumptions!F74,MIN(Assumptions!G74,NORMINV(RAND(),Assumptions!D74,Assumptions!E74)))</f>
        <v>13.261659296647405</v>
      </c>
      <c r="H712" s="77">
        <f ca="1">MAX(Assumptions!F75,MIN(Assumptions!G75,NORMINV(RAND(),Assumptions!D75,Assumptions!E75)))</f>
        <v>0.65326227497721812</v>
      </c>
      <c r="I712" s="97">
        <f ca="1">'Historical Financials'!F7*(1+C712)</f>
        <v>1151.4716510734204</v>
      </c>
      <c r="J712" s="97">
        <f t="shared" ca="1" si="181"/>
        <v>1277.8401727310611</v>
      </c>
      <c r="K712" s="97">
        <f t="shared" ca="1" si="182"/>
        <v>1418.0770369145912</v>
      </c>
      <c r="L712" s="97">
        <f t="shared" ca="1" si="183"/>
        <v>1573.7042280699193</v>
      </c>
      <c r="M712" s="97">
        <f t="shared" ca="1" si="184"/>
        <v>1746.4107611766506</v>
      </c>
      <c r="N712" s="54">
        <f>Assumptions!E59</f>
        <v>0.25</v>
      </c>
      <c r="O712" s="77">
        <f t="shared" ca="1" si="185"/>
        <v>0.26956344950022759</v>
      </c>
      <c r="P712" s="77">
        <f t="shared" ca="1" si="186"/>
        <v>0.28912689900045518</v>
      </c>
      <c r="Q712" s="77">
        <f t="shared" ca="1" si="187"/>
        <v>0.30869034850068278</v>
      </c>
      <c r="R712" s="77">
        <f t="shared" ca="1" si="188"/>
        <v>0.32825379800091037</v>
      </c>
      <c r="S712" s="97">
        <f t="shared" ca="1" si="189"/>
        <v>188.05324758799904</v>
      </c>
      <c r="T712" s="97">
        <f t="shared" ca="1" si="190"/>
        <v>225.02207315864774</v>
      </c>
      <c r="U712" s="97">
        <f t="shared" ca="1" si="191"/>
        <v>267.84028704261618</v>
      </c>
      <c r="V712" s="97">
        <f t="shared" ca="1" si="192"/>
        <v>317.34652106450693</v>
      </c>
      <c r="W712" s="97">
        <f t="shared" ca="1" si="193"/>
        <v>374.49302861047988</v>
      </c>
      <c r="X712" s="97">
        <f t="shared" ca="1" si="194"/>
        <v>1081.9602741509334</v>
      </c>
      <c r="Y712" s="97">
        <f t="shared" ca="1" si="195"/>
        <v>7658.146688941898</v>
      </c>
      <c r="Z712" s="97">
        <f t="shared" ca="1" si="196"/>
        <v>7602.4579171895566</v>
      </c>
      <c r="AA712" s="97">
        <f ca="1">Assumptions!D40*Y712+(1-Assumptions!D40)*Z712</f>
        <v>7633.0867416533438</v>
      </c>
      <c r="AB712" s="97">
        <f t="shared" ca="1" si="197"/>
        <v>5303.2561878606066</v>
      </c>
      <c r="AC712" s="97">
        <f t="shared" ca="1" si="198"/>
        <v>6385.21646201154</v>
      </c>
      <c r="AD712" s="97">
        <f ca="1">AC712+Assumptions!D47-Assumptions!D48-Assumptions!D49</f>
        <v>7525.71646201154</v>
      </c>
      <c r="AE712" s="73">
        <f ca="1">AD712/Assumptions!D46</f>
        <v>161.84336477444171</v>
      </c>
      <c r="AF712" s="77">
        <f ca="1">AE712/Assumptions!D45-1</f>
        <v>0.60558893625438204</v>
      </c>
    </row>
    <row r="713" spans="2:32" x14ac:dyDescent="0.2">
      <c r="B713" s="130">
        <v>702</v>
      </c>
      <c r="C713" s="77">
        <f ca="1">MAX(Assumptions!F70,MIN(Assumptions!G70,NORMINV(RAND(),Assumptions!D70,Assumptions!E70)))</f>
        <v>0.10647063506232421</v>
      </c>
      <c r="D713" s="77">
        <f ca="1">MAX(Assumptions!F71,MIN(Assumptions!G71,NORMINV(RAND(),Assumptions!D71,Assumptions!E71)))</f>
        <v>0.28562644269761978</v>
      </c>
      <c r="E713" s="77">
        <f ca="1">MAX(Assumptions!F72,MIN(Assumptions!G72,NORMINV(RAND(),Assumptions!D72,Assumptions!E72)))</f>
        <v>6.1692165948622847E-2</v>
      </c>
      <c r="F713" s="77">
        <f ca="1">MAX(Assumptions!F73,MIN(Assumptions!G73,NORMINV(RAND(),Assumptions!D73,Assumptions!E73)))</f>
        <v>2.3666135079890981E-2</v>
      </c>
      <c r="G713" s="101">
        <f ca="1">MAX(Assumptions!F74,MIN(Assumptions!G74,NORMINV(RAND(),Assumptions!D74,Assumptions!E74)))</f>
        <v>13.894379109376096</v>
      </c>
      <c r="H713" s="77">
        <f ca="1">MAX(Assumptions!F75,MIN(Assumptions!G75,NORMINV(RAND(),Assumptions!D75,Assumptions!E75)))</f>
        <v>0.64637886509056042</v>
      </c>
      <c r="I713" s="97">
        <f ca="1">'Historical Financials'!F7*(1+C713)</f>
        <v>1148.0739309406674</v>
      </c>
      <c r="J713" s="97">
        <f t="shared" ca="1" si="181"/>
        <v>1270.3100914664192</v>
      </c>
      <c r="K713" s="97">
        <f t="shared" ca="1" si="182"/>
        <v>1405.5608136309279</v>
      </c>
      <c r="L713" s="97">
        <f t="shared" ca="1" si="183"/>
        <v>1555.2117660769297</v>
      </c>
      <c r="M713" s="97">
        <f t="shared" ca="1" si="184"/>
        <v>1720.7961504675391</v>
      </c>
      <c r="N713" s="54">
        <f>Assumptions!E59</f>
        <v>0.25</v>
      </c>
      <c r="O713" s="77">
        <f t="shared" ca="1" si="185"/>
        <v>0.25890661067440496</v>
      </c>
      <c r="P713" s="77">
        <f t="shared" ca="1" si="186"/>
        <v>0.26781322134880992</v>
      </c>
      <c r="Q713" s="77">
        <f t="shared" ca="1" si="187"/>
        <v>0.27671983202321482</v>
      </c>
      <c r="R713" s="77">
        <f t="shared" ca="1" si="188"/>
        <v>0.28562644269761978</v>
      </c>
      <c r="S713" s="97">
        <f t="shared" ca="1" si="189"/>
        <v>185.52268113037175</v>
      </c>
      <c r="T713" s="97">
        <f t="shared" ca="1" si="190"/>
        <v>212.58863104167983</v>
      </c>
      <c r="U713" s="97">
        <f t="shared" ca="1" si="191"/>
        <v>243.31495430880423</v>
      </c>
      <c r="V713" s="97">
        <f t="shared" ca="1" si="192"/>
        <v>278.17427597979793</v>
      </c>
      <c r="W713" s="97">
        <f t="shared" ca="1" si="193"/>
        <v>317.69836850254126</v>
      </c>
      <c r="X713" s="97">
        <f t="shared" ca="1" si="194"/>
        <v>1021.11509251857</v>
      </c>
      <c r="Y713" s="97">
        <f t="shared" ca="1" si="195"/>
        <v>8552.4850628994682</v>
      </c>
      <c r="Z713" s="97">
        <f t="shared" ca="1" si="196"/>
        <v>6829.1551794258103</v>
      </c>
      <c r="AA713" s="97">
        <f ca="1">Assumptions!D40*Y713+(1-Assumptions!D40)*Z713</f>
        <v>7776.9866153363218</v>
      </c>
      <c r="AB713" s="97">
        <f t="shared" ca="1" si="197"/>
        <v>5765.2519001742867</v>
      </c>
      <c r="AC713" s="97">
        <f t="shared" ca="1" si="198"/>
        <v>6786.3669926928569</v>
      </c>
      <c r="AD713" s="97">
        <f ca="1">AC713+Assumptions!D47-Assumptions!D48-Assumptions!D49</f>
        <v>7926.8669926928569</v>
      </c>
      <c r="AE713" s="73">
        <f ca="1">AD713/Assumptions!D46</f>
        <v>170.47025790737328</v>
      </c>
      <c r="AF713" s="77">
        <f ca="1">AE713/Assumptions!D45-1</f>
        <v>0.69117319352552853</v>
      </c>
    </row>
    <row r="714" spans="2:32" x14ac:dyDescent="0.2">
      <c r="B714" s="130">
        <v>703</v>
      </c>
      <c r="C714" s="77">
        <f ca="1">MAX(Assumptions!F70,MIN(Assumptions!G70,NORMINV(RAND(),Assumptions!D70,Assumptions!E70)))</f>
        <v>0.17879586388314334</v>
      </c>
      <c r="D714" s="77">
        <f ca="1">MAX(Assumptions!F71,MIN(Assumptions!G71,NORMINV(RAND(),Assumptions!D71,Assumptions!E71)))</f>
        <v>0.30174426711970131</v>
      </c>
      <c r="E714" s="77">
        <f ca="1">MAX(Assumptions!F72,MIN(Assumptions!G72,NORMINV(RAND(),Assumptions!D72,Assumptions!E72)))</f>
        <v>6.5647283122830039E-2</v>
      </c>
      <c r="F714" s="77">
        <f ca="1">MAX(Assumptions!F73,MIN(Assumptions!G73,NORMINV(RAND(),Assumptions!D73,Assumptions!E73)))</f>
        <v>2.9113740497504481E-2</v>
      </c>
      <c r="G714" s="101">
        <f ca="1">MAX(Assumptions!F74,MIN(Assumptions!G74,NORMINV(RAND(),Assumptions!D74,Assumptions!E74)))</f>
        <v>15.258764821825368</v>
      </c>
      <c r="H714" s="77">
        <f ca="1">MAX(Assumptions!F75,MIN(Assumptions!G75,NORMINV(RAND(),Assumptions!D75,Assumptions!E75)))</f>
        <v>0.55482906477763694</v>
      </c>
      <c r="I714" s="97">
        <f ca="1">'Historical Financials'!F7*(1+C714)</f>
        <v>1223.1185883651494</v>
      </c>
      <c r="J714" s="97">
        <f t="shared" ca="1" si="181"/>
        <v>1441.807133003427</v>
      </c>
      <c r="K714" s="97">
        <f t="shared" ca="1" si="182"/>
        <v>1699.5962849016528</v>
      </c>
      <c r="L714" s="97">
        <f t="shared" ca="1" si="183"/>
        <v>2003.4770709132247</v>
      </c>
      <c r="M714" s="97">
        <f t="shared" ca="1" si="184"/>
        <v>2361.6904845772242</v>
      </c>
      <c r="N714" s="54">
        <f>Assumptions!E59</f>
        <v>0.25</v>
      </c>
      <c r="O714" s="77">
        <f t="shared" ca="1" si="185"/>
        <v>0.26293606677992531</v>
      </c>
      <c r="P714" s="77">
        <f t="shared" ca="1" si="186"/>
        <v>0.27587213355985063</v>
      </c>
      <c r="Q714" s="77">
        <f t="shared" ca="1" si="187"/>
        <v>0.288808200339776</v>
      </c>
      <c r="R714" s="77">
        <f t="shared" ca="1" si="188"/>
        <v>0.30174426711970131</v>
      </c>
      <c r="S714" s="97">
        <f t="shared" ca="1" si="189"/>
        <v>169.65543562369484</v>
      </c>
      <c r="T714" s="97">
        <f t="shared" ca="1" si="190"/>
        <v>210.33741654485769</v>
      </c>
      <c r="U714" s="97">
        <f t="shared" ca="1" si="191"/>
        <v>260.14339897300562</v>
      </c>
      <c r="V714" s="97">
        <f t="shared" ca="1" si="192"/>
        <v>321.03553039404414</v>
      </c>
      <c r="W714" s="97">
        <f t="shared" ca="1" si="193"/>
        <v>395.3859302796883</v>
      </c>
      <c r="X714" s="97">
        <f t="shared" ca="1" si="194"/>
        <v>1096.0439265914335</v>
      </c>
      <c r="Y714" s="97">
        <f t="shared" ca="1" si="195"/>
        <v>11137.630364052042</v>
      </c>
      <c r="Z714" s="97">
        <f t="shared" ca="1" si="196"/>
        <v>10873.801152458256</v>
      </c>
      <c r="AA714" s="97">
        <f ca="1">Assumptions!D40*Y714+(1-Assumptions!D40)*Z714</f>
        <v>11018.907218834838</v>
      </c>
      <c r="AB714" s="97">
        <f t="shared" ca="1" si="197"/>
        <v>8018.0934947926826</v>
      </c>
      <c r="AC714" s="97">
        <f t="shared" ca="1" si="198"/>
        <v>9114.1374213841154</v>
      </c>
      <c r="AD714" s="97">
        <f ca="1">AC714+Assumptions!D47-Assumptions!D48-Assumptions!D49</f>
        <v>10254.637421384115</v>
      </c>
      <c r="AE714" s="73">
        <f ca="1">AD714/Assumptions!D46</f>
        <v>220.52983701901323</v>
      </c>
      <c r="AF714" s="77">
        <f ca="1">AE714/Assumptions!D45-1</f>
        <v>1.1877960021727505</v>
      </c>
    </row>
    <row r="715" spans="2:32" x14ac:dyDescent="0.2">
      <c r="B715" s="130">
        <v>704</v>
      </c>
      <c r="C715" s="77">
        <f ca="1">MAX(Assumptions!F70,MIN(Assumptions!G70,NORMINV(RAND(),Assumptions!D70,Assumptions!E70)))</f>
        <v>0.13717170616132246</v>
      </c>
      <c r="D715" s="77">
        <f ca="1">MAX(Assumptions!F71,MIN(Assumptions!G71,NORMINV(RAND(),Assumptions!D71,Assumptions!E71)))</f>
        <v>0.3078599441458334</v>
      </c>
      <c r="E715" s="77">
        <f ca="1">MAX(Assumptions!F72,MIN(Assumptions!G72,NORMINV(RAND(),Assumptions!D72,Assumptions!E72)))</f>
        <v>7.1518416359040868E-2</v>
      </c>
      <c r="F715" s="77">
        <f ca="1">MAX(Assumptions!F73,MIN(Assumptions!G73,NORMINV(RAND(),Assumptions!D73,Assumptions!E73)))</f>
        <v>3.120869244743878E-2</v>
      </c>
      <c r="G715" s="101">
        <f ca="1">MAX(Assumptions!F74,MIN(Assumptions!G74,NORMINV(RAND(),Assumptions!D74,Assumptions!E74)))</f>
        <v>16.346916378794454</v>
      </c>
      <c r="H715" s="77">
        <f ca="1">MAX(Assumptions!F75,MIN(Assumptions!G75,NORMINV(RAND(),Assumptions!D75,Assumptions!E75)))</f>
        <v>0.58872143896705076</v>
      </c>
      <c r="I715" s="97">
        <f ca="1">'Historical Financials'!F7*(1+C715)</f>
        <v>1179.9293623129881</v>
      </c>
      <c r="J715" s="97">
        <f t="shared" ca="1" si="181"/>
        <v>1341.782286091302</v>
      </c>
      <c r="K715" s="97">
        <f t="shared" ca="1" si="182"/>
        <v>1525.8368515714856</v>
      </c>
      <c r="L715" s="97">
        <f t="shared" ca="1" si="183"/>
        <v>1735.1384958253668</v>
      </c>
      <c r="M715" s="97">
        <f t="shared" ca="1" si="184"/>
        <v>1973.1504037239231</v>
      </c>
      <c r="N715" s="54">
        <f>Assumptions!E59</f>
        <v>0.25</v>
      </c>
      <c r="O715" s="77">
        <f t="shared" ca="1" si="185"/>
        <v>0.26446498603645835</v>
      </c>
      <c r="P715" s="77">
        <f t="shared" ca="1" si="186"/>
        <v>0.2789299720729167</v>
      </c>
      <c r="Q715" s="77">
        <f t="shared" ca="1" si="187"/>
        <v>0.29339495810937505</v>
      </c>
      <c r="R715" s="77">
        <f t="shared" ca="1" si="188"/>
        <v>0.3078599441458334</v>
      </c>
      <c r="S715" s="97">
        <f t="shared" ca="1" si="189"/>
        <v>173.66242801509424</v>
      </c>
      <c r="T715" s="97">
        <f t="shared" ca="1" si="190"/>
        <v>208.91041274639815</v>
      </c>
      <c r="U715" s="97">
        <f t="shared" ca="1" si="191"/>
        <v>250.56080427384552</v>
      </c>
      <c r="V715" s="97">
        <f t="shared" ca="1" si="192"/>
        <v>299.7068319311839</v>
      </c>
      <c r="W715" s="97">
        <f t="shared" ca="1" si="193"/>
        <v>357.62117713895503</v>
      </c>
      <c r="X715" s="97">
        <f t="shared" ca="1" si="194"/>
        <v>1028.2180729980707</v>
      </c>
      <c r="Y715" s="97">
        <f t="shared" ca="1" si="195"/>
        <v>9148.7122878266982</v>
      </c>
      <c r="Z715" s="97">
        <f t="shared" ca="1" si="196"/>
        <v>9929.9993019342419</v>
      </c>
      <c r="AA715" s="97">
        <f ca="1">Assumptions!D40*Y715+(1-Assumptions!D40)*Z715</f>
        <v>9500.2914441750927</v>
      </c>
      <c r="AB715" s="97">
        <f t="shared" ca="1" si="197"/>
        <v>6725.7191748712739</v>
      </c>
      <c r="AC715" s="97">
        <f t="shared" ca="1" si="198"/>
        <v>7753.9372478693449</v>
      </c>
      <c r="AD715" s="97">
        <f ca="1">AC715+Assumptions!D47-Assumptions!D48-Assumptions!D49</f>
        <v>8894.437247869344</v>
      </c>
      <c r="AE715" s="73">
        <f ca="1">AD715/Assumptions!D46</f>
        <v>191.27822038428695</v>
      </c>
      <c r="AF715" s="77">
        <f ca="1">AE715/Assumptions!D45-1</f>
        <v>0.8976013927012596</v>
      </c>
    </row>
    <row r="716" spans="2:32" x14ac:dyDescent="0.2">
      <c r="B716" s="130">
        <v>705</v>
      </c>
      <c r="C716" s="77">
        <f ca="1">MAX(Assumptions!F70,MIN(Assumptions!G70,NORMINV(RAND(),Assumptions!D70,Assumptions!E70)))</f>
        <v>0.12689348748963897</v>
      </c>
      <c r="D716" s="77">
        <f ca="1">MAX(Assumptions!F71,MIN(Assumptions!G71,NORMINV(RAND(),Assumptions!D71,Assumptions!E71)))</f>
        <v>0.27186678371696638</v>
      </c>
      <c r="E716" s="77">
        <f ca="1">MAX(Assumptions!F72,MIN(Assumptions!G72,NORMINV(RAND(),Assumptions!D72,Assumptions!E72)))</f>
        <v>8.5532562180217445E-2</v>
      </c>
      <c r="F716" s="77">
        <f ca="1">MAX(Assumptions!F73,MIN(Assumptions!G73,NORMINV(RAND(),Assumptions!D73,Assumptions!E73)))</f>
        <v>2.8357602605912632E-2</v>
      </c>
      <c r="G716" s="101">
        <f ca="1">MAX(Assumptions!F74,MIN(Assumptions!G74,NORMINV(RAND(),Assumptions!D74,Assumptions!E74)))</f>
        <v>14.373867247273481</v>
      </c>
      <c r="H716" s="77">
        <f ca="1">MAX(Assumptions!F75,MIN(Assumptions!G75,NORMINV(RAND(),Assumptions!D75,Assumptions!E75)))</f>
        <v>0.55334798005319619</v>
      </c>
      <c r="I716" s="97">
        <f ca="1">'Historical Financials'!F7*(1+C716)</f>
        <v>1169.2646826192492</v>
      </c>
      <c r="J716" s="97">
        <f t="shared" ref="J716:J779" ca="1" si="199">I716*(1+C716)</f>
        <v>1317.6367559952716</v>
      </c>
      <c r="K716" s="97">
        <f t="shared" ref="K716:K779" ca="1" si="200">J716*(1+C716)</f>
        <v>1484.8362792080461</v>
      </c>
      <c r="L716" s="97">
        <f t="shared" ref="L716:L779" ca="1" si="201">K716*(1+C716)</f>
        <v>1673.2523330278946</v>
      </c>
      <c r="M716" s="97">
        <f t="shared" ref="M716:M779" ca="1" si="202">L716*(1+C716)</f>
        <v>1885.5771570159791</v>
      </c>
      <c r="N716" s="54">
        <f>Assumptions!E59</f>
        <v>0.25</v>
      </c>
      <c r="O716" s="77">
        <f t="shared" ref="O716:O779" ca="1" si="203">N716+(D716-N716)/4</f>
        <v>0.25546669592924159</v>
      </c>
      <c r="P716" s="77">
        <f t="shared" ref="P716:P779" ca="1" si="204">N716+2*(D716-N716)/4</f>
        <v>0.26093339185848319</v>
      </c>
      <c r="Q716" s="77">
        <f t="shared" ref="Q716:Q779" ca="1" si="205">N716+3*(D716-N716)/4</f>
        <v>0.26640008778772478</v>
      </c>
      <c r="R716" s="77">
        <f t="shared" ref="R716:R779" ca="1" si="206">D716</f>
        <v>0.27186678371696638</v>
      </c>
      <c r="S716" s="97">
        <f t="shared" ref="S716:S779" ca="1" si="207">I716*N716*H716</f>
        <v>161.75256256872578</v>
      </c>
      <c r="T716" s="97">
        <f t="shared" ref="T716:T779" ca="1" si="208">J716*O716*H716</f>
        <v>186.26374096345162</v>
      </c>
      <c r="U716" s="97">
        <f t="shared" ref="U716:U779" ca="1" si="209">K716*P716*H716</f>
        <v>214.39100434197246</v>
      </c>
      <c r="V716" s="97">
        <f t="shared" ref="V716:V779" ca="1" si="210">L716*Q716*H716</f>
        <v>246.65739002896211</v>
      </c>
      <c r="W716" s="97">
        <f t="shared" ref="W716:W779" ca="1" si="211">M716*R716*H716</f>
        <v>283.66044936400226</v>
      </c>
      <c r="X716" s="97">
        <f t="shared" ref="X716:X779" ca="1" si="212">S716/(1+E716)^1+T716/(1+E716)^2+U716/(1+E716)^3+V716/(1+E716)^4+W716/(1+E716)^5</f>
        <v>840.49401048250184</v>
      </c>
      <c r="Y716" s="97">
        <f t="shared" ref="Y716:Y779" ca="1" si="213">W716*(1+F716)/(E716-F716)</f>
        <v>5101.9604007411854</v>
      </c>
      <c r="Z716" s="97">
        <f t="shared" ref="Z716:Z779" ca="1" si="214">M716*R716*G716</f>
        <v>7368.4151554472801</v>
      </c>
      <c r="AA716" s="97">
        <f ca="1">Assumptions!D40*Y716+(1-Assumptions!D40)*Z716</f>
        <v>6121.8650403589281</v>
      </c>
      <c r="AB716" s="97">
        <f t="shared" ref="AB716:AB779" ca="1" si="215">AA716/(1+E716)^5</f>
        <v>4061.341179380905</v>
      </c>
      <c r="AC716" s="97">
        <f t="shared" ref="AC716:AC779" ca="1" si="216">X716+AB716</f>
        <v>4901.8351898634064</v>
      </c>
      <c r="AD716" s="97">
        <f ca="1">AC716+Assumptions!D47-Assumptions!D48-Assumptions!D49</f>
        <v>6042.3351898634064</v>
      </c>
      <c r="AE716" s="73">
        <f ca="1">AD716/Assumptions!D46</f>
        <v>129.94269225512701</v>
      </c>
      <c r="AF716" s="77">
        <f ca="1">AE716/Assumptions!D45-1</f>
        <v>0.28911401046752983</v>
      </c>
    </row>
    <row r="717" spans="2:32" x14ac:dyDescent="0.2">
      <c r="B717" s="130">
        <v>706</v>
      </c>
      <c r="C717" s="77">
        <f ca="1">MAX(Assumptions!F70,MIN(Assumptions!G70,NORMINV(RAND(),Assumptions!D70,Assumptions!E70)))</f>
        <v>0.16180553098766565</v>
      </c>
      <c r="D717" s="77">
        <f ca="1">MAX(Assumptions!F71,MIN(Assumptions!G71,NORMINV(RAND(),Assumptions!D71,Assumptions!E71)))</f>
        <v>0.34860948412863374</v>
      </c>
      <c r="E717" s="77">
        <f ca="1">MAX(Assumptions!F72,MIN(Assumptions!G72,NORMINV(RAND(),Assumptions!D72,Assumptions!E72)))</f>
        <v>9.703151722085443E-2</v>
      </c>
      <c r="F717" s="77">
        <f ca="1">MAX(Assumptions!F73,MIN(Assumptions!G73,NORMINV(RAND(),Assumptions!D73,Assumptions!E73)))</f>
        <v>2.9178647063988629E-2</v>
      </c>
      <c r="G717" s="101">
        <f ca="1">MAX(Assumptions!F74,MIN(Assumptions!G74,NORMINV(RAND(),Assumptions!D74,Assumptions!E74)))</f>
        <v>14.667170057756667</v>
      </c>
      <c r="H717" s="77">
        <f ca="1">MAX(Assumptions!F75,MIN(Assumptions!G75,NORMINV(RAND(),Assumptions!D75,Assumptions!E75)))</f>
        <v>0.54992349091982828</v>
      </c>
      <c r="I717" s="97">
        <f ca="1">'Historical Financials'!F7*(1+C717)</f>
        <v>1205.4894189528018</v>
      </c>
      <c r="J717" s="97">
        <f t="shared" ca="1" si="199"/>
        <v>1400.5442744864724</v>
      </c>
      <c r="K717" s="97">
        <f t="shared" ca="1" si="200"/>
        <v>1627.160084491491</v>
      </c>
      <c r="L717" s="97">
        <f t="shared" ca="1" si="201"/>
        <v>1890.4435859645716</v>
      </c>
      <c r="M717" s="97">
        <f t="shared" ca="1" si="202"/>
        <v>2196.3278141937958</v>
      </c>
      <c r="N717" s="54">
        <f>Assumptions!E59</f>
        <v>0.25</v>
      </c>
      <c r="O717" s="77">
        <f t="shared" ca="1" si="203"/>
        <v>0.27465237103215845</v>
      </c>
      <c r="P717" s="77">
        <f t="shared" ca="1" si="204"/>
        <v>0.2993047420643169</v>
      </c>
      <c r="Q717" s="77">
        <f t="shared" ca="1" si="205"/>
        <v>0.32395711309647529</v>
      </c>
      <c r="R717" s="77">
        <f t="shared" ca="1" si="206"/>
        <v>0.34860948412863374</v>
      </c>
      <c r="S717" s="97">
        <f t="shared" ca="1" si="207"/>
        <v>165.73173738436003</v>
      </c>
      <c r="T717" s="97">
        <f t="shared" ca="1" si="208"/>
        <v>211.53511295033096</v>
      </c>
      <c r="U717" s="97">
        <f t="shared" ca="1" si="209"/>
        <v>267.82193996034925</v>
      </c>
      <c r="V717" s="97">
        <f t="shared" ca="1" si="210"/>
        <v>336.78559972609082</v>
      </c>
      <c r="W717" s="97">
        <f t="shared" ca="1" si="211"/>
        <v>421.05480845954651</v>
      </c>
      <c r="X717" s="97">
        <f t="shared" ca="1" si="212"/>
        <v>1027.2264570387824</v>
      </c>
      <c r="Y717" s="97">
        <f t="shared" ca="1" si="213"/>
        <v>6386.4743983322069</v>
      </c>
      <c r="Z717" s="97">
        <f t="shared" ca="1" si="214"/>
        <v>11230.075785601717</v>
      </c>
      <c r="AA717" s="97">
        <f ca="1">Assumptions!D40*Y717+(1-Assumptions!D40)*Z717</f>
        <v>8566.0950226034856</v>
      </c>
      <c r="AB717" s="97">
        <f t="shared" ca="1" si="215"/>
        <v>5391.2238356434145</v>
      </c>
      <c r="AC717" s="97">
        <f t="shared" ca="1" si="216"/>
        <v>6418.450292682197</v>
      </c>
      <c r="AD717" s="97">
        <f ca="1">AC717+Assumptions!D47-Assumptions!D48-Assumptions!D49</f>
        <v>7558.950292682197</v>
      </c>
      <c r="AE717" s="73">
        <f ca="1">AD717/Assumptions!D46</f>
        <v>162.55807081036983</v>
      </c>
      <c r="AF717" s="77">
        <f ca="1">AE717/Assumptions!D45-1</f>
        <v>0.61267927391239918</v>
      </c>
    </row>
    <row r="718" spans="2:32" x14ac:dyDescent="0.2">
      <c r="B718" s="130">
        <v>707</v>
      </c>
      <c r="C718" s="77">
        <f ca="1">MAX(Assumptions!F70,MIN(Assumptions!G70,NORMINV(RAND(),Assumptions!D70,Assumptions!E70)))</f>
        <v>0.13021128629464584</v>
      </c>
      <c r="D718" s="77">
        <f ca="1">MAX(Assumptions!F71,MIN(Assumptions!G71,NORMINV(RAND(),Assumptions!D71,Assumptions!E71)))</f>
        <v>0.23283677184434901</v>
      </c>
      <c r="E718" s="77">
        <f ca="1">MAX(Assumptions!F72,MIN(Assumptions!G72,NORMINV(RAND(),Assumptions!D72,Assumptions!E72)))</f>
        <v>9.5405627396408538E-2</v>
      </c>
      <c r="F718" s="77">
        <f ca="1">MAX(Assumptions!F73,MIN(Assumptions!G73,NORMINV(RAND(),Assumptions!D73,Assumptions!E73)))</f>
        <v>3.4527202506284153E-2</v>
      </c>
      <c r="G718" s="101">
        <f ca="1">MAX(Assumptions!F74,MIN(Assumptions!G74,NORMINV(RAND(),Assumptions!D74,Assumptions!E74)))</f>
        <v>13.723058068444367</v>
      </c>
      <c r="H718" s="77">
        <f ca="1">MAX(Assumptions!F75,MIN(Assumptions!G75,NORMINV(RAND(),Assumptions!D75,Assumptions!E75)))</f>
        <v>0.54608015555971934</v>
      </c>
      <c r="I718" s="97">
        <f ca="1">'Historical Financials'!F7*(1+C718)</f>
        <v>1172.7072306593245</v>
      </c>
      <c r="J718" s="97">
        <f t="shared" ca="1" si="199"/>
        <v>1325.4069476105071</v>
      </c>
      <c r="K718" s="97">
        <f t="shared" ca="1" si="200"/>
        <v>1497.9898911227315</v>
      </c>
      <c r="L718" s="97">
        <f t="shared" ca="1" si="201"/>
        <v>1693.0450817021988</v>
      </c>
      <c r="M718" s="97">
        <f t="shared" ca="1" si="202"/>
        <v>1913.4986595454659</v>
      </c>
      <c r="N718" s="54">
        <f>Assumptions!E59</f>
        <v>0.25</v>
      </c>
      <c r="O718" s="77">
        <f t="shared" ca="1" si="203"/>
        <v>0.24570919296108726</v>
      </c>
      <c r="P718" s="77">
        <f t="shared" ca="1" si="204"/>
        <v>0.24141838592217452</v>
      </c>
      <c r="Q718" s="77">
        <f t="shared" ca="1" si="205"/>
        <v>0.23712757888326175</v>
      </c>
      <c r="R718" s="77">
        <f t="shared" ca="1" si="206"/>
        <v>0.23283677184434901</v>
      </c>
      <c r="S718" s="97">
        <f t="shared" ca="1" si="207"/>
        <v>160.0980367361129</v>
      </c>
      <c r="T718" s="97">
        <f t="shared" ca="1" si="208"/>
        <v>177.83901444156837</v>
      </c>
      <c r="U718" s="97">
        <f t="shared" ca="1" si="209"/>
        <v>197.48568433795711</v>
      </c>
      <c r="V718" s="97">
        <f t="shared" ca="1" si="210"/>
        <v>219.23353378237698</v>
      </c>
      <c r="W718" s="97">
        <f t="shared" ca="1" si="211"/>
        <v>243.2966484811428</v>
      </c>
      <c r="X718" s="97">
        <f t="shared" ca="1" si="212"/>
        <v>751.1429644979421</v>
      </c>
      <c r="Y718" s="97">
        <f t="shared" ca="1" si="213"/>
        <v>4134.4203892696542</v>
      </c>
      <c r="Z718" s="97">
        <f t="shared" ca="1" si="214"/>
        <v>6114.0731831620114</v>
      </c>
      <c r="AA718" s="97">
        <f ca="1">Assumptions!D40*Y718+(1-Assumptions!D40)*Z718</f>
        <v>5025.2641465212146</v>
      </c>
      <c r="AB718" s="97">
        <f t="shared" ca="1" si="215"/>
        <v>3186.2808719329396</v>
      </c>
      <c r="AC718" s="97">
        <f t="shared" ca="1" si="216"/>
        <v>3937.4238364308817</v>
      </c>
      <c r="AD718" s="97">
        <f ca="1">AC718+Assumptions!D47-Assumptions!D48-Assumptions!D49</f>
        <v>5077.9238364308821</v>
      </c>
      <c r="AE718" s="73">
        <f ca="1">AD718/Assumptions!D46</f>
        <v>109.20266314905123</v>
      </c>
      <c r="AF718" s="77">
        <f ca="1">AE718/Assumptions!D45-1</f>
        <v>8.3359753462809882E-2</v>
      </c>
    </row>
    <row r="719" spans="2:32" x14ac:dyDescent="0.2">
      <c r="B719" s="130">
        <v>708</v>
      </c>
      <c r="C719" s="77">
        <f ca="1">MAX(Assumptions!F70,MIN(Assumptions!G70,NORMINV(RAND(),Assumptions!D70,Assumptions!E70)))</f>
        <v>0.15252939365858023</v>
      </c>
      <c r="D719" s="77">
        <f ca="1">MAX(Assumptions!F71,MIN(Assumptions!G71,NORMINV(RAND(),Assumptions!D71,Assumptions!E71)))</f>
        <v>0.17259578603128806</v>
      </c>
      <c r="E719" s="77">
        <f ca="1">MAX(Assumptions!F72,MIN(Assumptions!G72,NORMINV(RAND(),Assumptions!D72,Assumptions!E72)))</f>
        <v>8.4109409667402865E-2</v>
      </c>
      <c r="F719" s="77">
        <f ca="1">MAX(Assumptions!F73,MIN(Assumptions!G73,NORMINV(RAND(),Assumptions!D73,Assumptions!E73)))</f>
        <v>1.8989503889095097E-2</v>
      </c>
      <c r="G719" s="101">
        <f ca="1">MAX(Assumptions!F74,MIN(Assumptions!G74,NORMINV(RAND(),Assumptions!D74,Assumptions!E74)))</f>
        <v>15.151966511215898</v>
      </c>
      <c r="H719" s="77">
        <f ca="1">MAX(Assumptions!F75,MIN(Assumptions!G75,NORMINV(RAND(),Assumptions!D75,Assumptions!E75)))</f>
        <v>0.65220050283401598</v>
      </c>
      <c r="I719" s="97">
        <f ca="1">'Historical Financials'!F7*(1+C719)</f>
        <v>1195.8644988601429</v>
      </c>
      <c r="J719" s="97">
        <f t="shared" ca="1" si="199"/>
        <v>1378.2689857691025</v>
      </c>
      <c r="K719" s="97">
        <f t="shared" ca="1" si="200"/>
        <v>1588.4955184668902</v>
      </c>
      <c r="L719" s="97">
        <f t="shared" ca="1" si="201"/>
        <v>1830.7877767280172</v>
      </c>
      <c r="M719" s="97">
        <f t="shared" ca="1" si="202"/>
        <v>2110.0367262298819</v>
      </c>
      <c r="N719" s="54">
        <f>Assumptions!E59</f>
        <v>0.25</v>
      </c>
      <c r="O719" s="77">
        <f t="shared" ca="1" si="203"/>
        <v>0.23064894650782203</v>
      </c>
      <c r="P719" s="77">
        <f t="shared" ca="1" si="204"/>
        <v>0.21129789301564403</v>
      </c>
      <c r="Q719" s="77">
        <f t="shared" ca="1" si="205"/>
        <v>0.19194683952346603</v>
      </c>
      <c r="R719" s="77">
        <f t="shared" ca="1" si="206"/>
        <v>0.17259578603128806</v>
      </c>
      <c r="S719" s="97">
        <f t="shared" ca="1" si="207"/>
        <v>194.98585686948343</v>
      </c>
      <c r="T719" s="97">
        <f t="shared" ca="1" si="208"/>
        <v>207.33211990795758</v>
      </c>
      <c r="U719" s="97">
        <f t="shared" ca="1" si="209"/>
        <v>218.90833091351107</v>
      </c>
      <c r="V719" s="97">
        <f t="shared" ca="1" si="210"/>
        <v>229.19234027129329</v>
      </c>
      <c r="W719" s="97">
        <f t="shared" ca="1" si="211"/>
        <v>237.52062746497208</v>
      </c>
      <c r="X719" s="97">
        <f t="shared" ca="1" si="212"/>
        <v>852.61007296987657</v>
      </c>
      <c r="Y719" s="97">
        <f t="shared" ca="1" si="213"/>
        <v>3716.6980426526038</v>
      </c>
      <c r="Z719" s="97">
        <f t="shared" ca="1" si="214"/>
        <v>5518.0953977095596</v>
      </c>
      <c r="AA719" s="97">
        <f ca="1">Assumptions!D40*Y719+(1-Assumptions!D40)*Z719</f>
        <v>4527.3268524282339</v>
      </c>
      <c r="AB719" s="97">
        <f t="shared" ca="1" si="215"/>
        <v>3023.2654430259395</v>
      </c>
      <c r="AC719" s="97">
        <f t="shared" ca="1" si="216"/>
        <v>3875.8755159958159</v>
      </c>
      <c r="AD719" s="97">
        <f ca="1">AC719+Assumptions!D47-Assumptions!D48-Assumptions!D49</f>
        <v>5016.3755159958164</v>
      </c>
      <c r="AE719" s="73">
        <f ca="1">AD719/Assumptions!D46</f>
        <v>107.87904335474875</v>
      </c>
      <c r="AF719" s="77">
        <f ca="1">AE719/Assumptions!D45-1</f>
        <v>7.0228604709809073E-2</v>
      </c>
    </row>
    <row r="720" spans="2:32" x14ac:dyDescent="0.2">
      <c r="B720" s="130">
        <v>709</v>
      </c>
      <c r="C720" s="77">
        <f ca="1">MAX(Assumptions!F70,MIN(Assumptions!G70,NORMINV(RAND(),Assumptions!D70,Assumptions!E70)))</f>
        <v>9.2952520383655701E-2</v>
      </c>
      <c r="D720" s="77">
        <f ca="1">MAX(Assumptions!F71,MIN(Assumptions!G71,NORMINV(RAND(),Assumptions!D71,Assumptions!E71)))</f>
        <v>0.31467001111128112</v>
      </c>
      <c r="E720" s="77">
        <f ca="1">MAX(Assumptions!F72,MIN(Assumptions!G72,NORMINV(RAND(),Assumptions!D72,Assumptions!E72)))</f>
        <v>0.10556630923417315</v>
      </c>
      <c r="F720" s="77">
        <f ca="1">MAX(Assumptions!F73,MIN(Assumptions!G73,NORMINV(RAND(),Assumptions!D73,Assumptions!E73)))</f>
        <v>3.4734734974356044E-2</v>
      </c>
      <c r="G720" s="101">
        <f ca="1">MAX(Assumptions!F74,MIN(Assumptions!G74,NORMINV(RAND(),Assumptions!D74,Assumptions!E74)))</f>
        <v>15.163911542568863</v>
      </c>
      <c r="H720" s="77">
        <f ca="1">MAX(Assumptions!F75,MIN(Assumptions!G75,NORMINV(RAND(),Assumptions!D75,Assumptions!E75)))</f>
        <v>0.6555363606515977</v>
      </c>
      <c r="I720" s="97">
        <f ca="1">'Historical Financials'!F7*(1+C720)</f>
        <v>1134.0475351500811</v>
      </c>
      <c r="J720" s="97">
        <f t="shared" ca="1" si="199"/>
        <v>1239.4601117771535</v>
      </c>
      <c r="K720" s="97">
        <f t="shared" ca="1" si="200"/>
        <v>1354.6710530818475</v>
      </c>
      <c r="L720" s="97">
        <f t="shared" ca="1" si="201"/>
        <v>1480.5911417565862</v>
      </c>
      <c r="M720" s="97">
        <f t="shared" ca="1" si="202"/>
        <v>1618.2158200405754</v>
      </c>
      <c r="N720" s="54">
        <f>Assumptions!E59</f>
        <v>0.25</v>
      </c>
      <c r="O720" s="77">
        <f t="shared" ca="1" si="203"/>
        <v>0.26616750277782031</v>
      </c>
      <c r="P720" s="77">
        <f t="shared" ca="1" si="204"/>
        <v>0.28233500555564056</v>
      </c>
      <c r="Q720" s="77">
        <f t="shared" ca="1" si="205"/>
        <v>0.29850250833346081</v>
      </c>
      <c r="R720" s="77">
        <f t="shared" ca="1" si="206"/>
        <v>0.31467001111128112</v>
      </c>
      <c r="S720" s="97">
        <f t="shared" ca="1" si="207"/>
        <v>185.85234849954975</v>
      </c>
      <c r="T720" s="97">
        <f t="shared" ca="1" si="208"/>
        <v>216.26406932348686</v>
      </c>
      <c r="U720" s="97">
        <f t="shared" ca="1" si="209"/>
        <v>250.72368626672574</v>
      </c>
      <c r="V720" s="97">
        <f t="shared" ca="1" si="210"/>
        <v>289.72096115263491</v>
      </c>
      <c r="W720" s="97">
        <f t="shared" ca="1" si="211"/>
        <v>333.8017304814768</v>
      </c>
      <c r="X720" s="97">
        <f t="shared" ca="1" si="212"/>
        <v>926.61020100625626</v>
      </c>
      <c r="Y720" s="97">
        <f t="shared" ca="1" si="213"/>
        <v>4876.303382115796</v>
      </c>
      <c r="Z720" s="97">
        <f t="shared" ca="1" si="214"/>
        <v>7721.5242625843048</v>
      </c>
      <c r="AA720" s="97">
        <f ca="1">Assumptions!D40*Y720+(1-Assumptions!D40)*Z720</f>
        <v>6156.6527783266247</v>
      </c>
      <c r="AB720" s="97">
        <f t="shared" ca="1" si="215"/>
        <v>3727.5260120771527</v>
      </c>
      <c r="AC720" s="97">
        <f t="shared" ca="1" si="216"/>
        <v>4654.1362130834086</v>
      </c>
      <c r="AD720" s="97">
        <f ca="1">AC720+Assumptions!D47-Assumptions!D48-Assumptions!D49</f>
        <v>5794.6362130834086</v>
      </c>
      <c r="AE720" s="73">
        <f ca="1">AD720/Assumptions!D46</f>
        <v>124.61583253942814</v>
      </c>
      <c r="AF720" s="77">
        <f ca="1">AE720/Assumptions!D45-1</f>
        <v>0.23626817995464422</v>
      </c>
    </row>
    <row r="721" spans="2:32" x14ac:dyDescent="0.2">
      <c r="B721" s="130">
        <v>710</v>
      </c>
      <c r="C721" s="77">
        <f ca="1">MAX(Assumptions!F70,MIN(Assumptions!G70,NORMINV(RAND(),Assumptions!D70,Assumptions!E70)))</f>
        <v>0.14493845092938756</v>
      </c>
      <c r="D721" s="77">
        <f ca="1">MAX(Assumptions!F71,MIN(Assumptions!G71,NORMINV(RAND(),Assumptions!D71,Assumptions!E71)))</f>
        <v>0.37736103750945893</v>
      </c>
      <c r="E721" s="77">
        <f ca="1">MAX(Assumptions!F72,MIN(Assumptions!G72,NORMINV(RAND(),Assumptions!D72,Assumptions!E72)))</f>
        <v>8.0261340028332212E-2</v>
      </c>
      <c r="F721" s="77">
        <f ca="1">MAX(Assumptions!F73,MIN(Assumptions!G73,NORMINV(RAND(),Assumptions!D73,Assumptions!E73)))</f>
        <v>3.9893327325451408E-2</v>
      </c>
      <c r="G721" s="101">
        <f ca="1">MAX(Assumptions!F74,MIN(Assumptions!G74,NORMINV(RAND(),Assumptions!D74,Assumptions!E74)))</f>
        <v>15.987421419721549</v>
      </c>
      <c r="H721" s="77">
        <f ca="1">MAX(Assumptions!F75,MIN(Assumptions!G75,NORMINV(RAND(),Assumptions!D75,Assumptions!E75)))</f>
        <v>0.75901648100980756</v>
      </c>
      <c r="I721" s="97">
        <f ca="1">'Historical Financials'!F7*(1+C721)</f>
        <v>1187.9881366843324</v>
      </c>
      <c r="J721" s="97">
        <f t="shared" ca="1" si="199"/>
        <v>1360.173296937849</v>
      </c>
      <c r="K721" s="97">
        <f t="shared" ca="1" si="200"/>
        <v>1557.3147075915388</v>
      </c>
      <c r="L721" s="97">
        <f t="shared" ca="1" si="201"/>
        <v>1783.0294889194085</v>
      </c>
      <c r="M721" s="97">
        <f t="shared" ca="1" si="202"/>
        <v>2041.4590210048054</v>
      </c>
      <c r="N721" s="54">
        <f>Assumptions!E59</f>
        <v>0.25</v>
      </c>
      <c r="O721" s="77">
        <f t="shared" ca="1" si="203"/>
        <v>0.28184025937736473</v>
      </c>
      <c r="P721" s="77">
        <f t="shared" ca="1" si="204"/>
        <v>0.31368051875472946</v>
      </c>
      <c r="Q721" s="77">
        <f t="shared" ca="1" si="205"/>
        <v>0.3455207781320942</v>
      </c>
      <c r="R721" s="77">
        <f t="shared" ca="1" si="206"/>
        <v>0.37736103750945893</v>
      </c>
      <c r="S721" s="97">
        <f t="shared" ca="1" si="207"/>
        <v>225.42564374688507</v>
      </c>
      <c r="T721" s="97">
        <f t="shared" ca="1" si="208"/>
        <v>290.97017848000445</v>
      </c>
      <c r="U721" s="97">
        <f t="shared" ca="1" si="209"/>
        <v>370.77900853585066</v>
      </c>
      <c r="V721" s="97">
        <f t="shared" ca="1" si="210"/>
        <v>467.61011947821589</v>
      </c>
      <c r="W721" s="97">
        <f t="shared" ca="1" si="211"/>
        <v>584.72132092499294</v>
      </c>
      <c r="X721" s="97">
        <f t="shared" ca="1" si="212"/>
        <v>1492.9843445654387</v>
      </c>
      <c r="Y721" s="97">
        <f t="shared" ca="1" si="213"/>
        <v>15062.614165582432</v>
      </c>
      <c r="Z721" s="97">
        <f t="shared" ca="1" si="214"/>
        <v>12316.18338285242</v>
      </c>
      <c r="AA721" s="97">
        <f ca="1">Assumptions!D40*Y721+(1-Assumptions!D40)*Z721</f>
        <v>13826.720313353926</v>
      </c>
      <c r="AB721" s="97">
        <f t="shared" ca="1" si="215"/>
        <v>9398.8562634698937</v>
      </c>
      <c r="AC721" s="97">
        <f t="shared" ca="1" si="216"/>
        <v>10891.840608035332</v>
      </c>
      <c r="AD721" s="97">
        <f ca="1">AC721+Assumptions!D47-Assumptions!D48-Assumptions!D49</f>
        <v>12032.340608035332</v>
      </c>
      <c r="AE721" s="73">
        <f ca="1">AD721/Assumptions!D46</f>
        <v>258.76001307602866</v>
      </c>
      <c r="AF721" s="77">
        <f ca="1">AE721/Assumptions!D45-1</f>
        <v>1.5670636217859988</v>
      </c>
    </row>
    <row r="722" spans="2:32" x14ac:dyDescent="0.2">
      <c r="B722" s="130">
        <v>711</v>
      </c>
      <c r="C722" s="77">
        <f ca="1">MAX(Assumptions!F70,MIN(Assumptions!G70,NORMINV(RAND(),Assumptions!D70,Assumptions!E70)))</f>
        <v>5.7328148381998831E-2</v>
      </c>
      <c r="D722" s="77">
        <f ca="1">MAX(Assumptions!F71,MIN(Assumptions!G71,NORMINV(RAND(),Assumptions!D71,Assumptions!E71)))</f>
        <v>0.33193284232991949</v>
      </c>
      <c r="E722" s="77">
        <f ca="1">MAX(Assumptions!F72,MIN(Assumptions!G72,NORMINV(RAND(),Assumptions!D72,Assumptions!E72)))</f>
        <v>7.9416772596006213E-2</v>
      </c>
      <c r="F722" s="77">
        <f ca="1">MAX(Assumptions!F73,MIN(Assumptions!G73,NORMINV(RAND(),Assumptions!D73,Assumptions!E73)))</f>
        <v>3.5988196372949519E-2</v>
      </c>
      <c r="G722" s="101">
        <f ca="1">MAX(Assumptions!F74,MIN(Assumptions!G74,NORMINV(RAND(),Assumptions!D74,Assumptions!E74)))</f>
        <v>14.727867119307449</v>
      </c>
      <c r="H722" s="77">
        <f ca="1">MAX(Assumptions!F75,MIN(Assumptions!G75,NORMINV(RAND(),Assumptions!D75,Assumptions!E75)))</f>
        <v>0.60862461303965221</v>
      </c>
      <c r="I722" s="97">
        <f ca="1">'Historical Financials'!F7*(1+C722)</f>
        <v>1097.0836867611617</v>
      </c>
      <c r="J722" s="97">
        <f t="shared" ca="1" si="199"/>
        <v>1159.9774631432758</v>
      </c>
      <c r="K722" s="97">
        <f t="shared" ca="1" si="200"/>
        <v>1226.4768232701281</v>
      </c>
      <c r="L722" s="97">
        <f t="shared" ca="1" si="201"/>
        <v>1296.7884685816405</v>
      </c>
      <c r="M722" s="97">
        <f t="shared" ca="1" si="202"/>
        <v>1371.1309503285536</v>
      </c>
      <c r="N722" s="54">
        <f>Assumptions!E59</f>
        <v>0.25</v>
      </c>
      <c r="O722" s="77">
        <f t="shared" ca="1" si="203"/>
        <v>0.27048321058247987</v>
      </c>
      <c r="P722" s="77">
        <f t="shared" ca="1" si="204"/>
        <v>0.29096642116495974</v>
      </c>
      <c r="Q722" s="77">
        <f t="shared" ca="1" si="205"/>
        <v>0.31144963174743961</v>
      </c>
      <c r="R722" s="77">
        <f t="shared" ca="1" si="206"/>
        <v>0.33193284232991949</v>
      </c>
      <c r="S722" s="97">
        <f t="shared" ca="1" si="207"/>
        <v>166.92803358178176</v>
      </c>
      <c r="T722" s="97">
        <f t="shared" ca="1" si="208"/>
        <v>190.95866759531128</v>
      </c>
      <c r="U722" s="97">
        <f t="shared" ca="1" si="209"/>
        <v>217.19595336086726</v>
      </c>
      <c r="V722" s="97">
        <f t="shared" ca="1" si="210"/>
        <v>245.81392031906506</v>
      </c>
      <c r="W722" s="97">
        <f t="shared" ca="1" si="211"/>
        <v>276.99929928410245</v>
      </c>
      <c r="X722" s="97">
        <f t="shared" ca="1" si="212"/>
        <v>861.33884310419387</v>
      </c>
      <c r="Y722" s="97">
        <f t="shared" ca="1" si="213"/>
        <v>6607.8151627166117</v>
      </c>
      <c r="Z722" s="97">
        <f t="shared" ca="1" si="214"/>
        <v>6702.9968630791263</v>
      </c>
      <c r="AA722" s="97">
        <f ca="1">Assumptions!D40*Y722+(1-Assumptions!D40)*Z722</f>
        <v>6650.6469278797431</v>
      </c>
      <c r="AB722" s="97">
        <f t="shared" ca="1" si="215"/>
        <v>4538.5600078097668</v>
      </c>
      <c r="AC722" s="97">
        <f t="shared" ca="1" si="216"/>
        <v>5399.8988509139608</v>
      </c>
      <c r="AD722" s="97">
        <f ca="1">AC722+Assumptions!D47-Assumptions!D48-Assumptions!D49</f>
        <v>6540.3988509139608</v>
      </c>
      <c r="AE722" s="73">
        <f ca="1">AD722/Assumptions!D46</f>
        <v>140.6537387293325</v>
      </c>
      <c r="AF722" s="77">
        <f ca="1">AE722/Assumptions!D45-1</f>
        <v>0.39537439215607639</v>
      </c>
    </row>
    <row r="723" spans="2:32" x14ac:dyDescent="0.2">
      <c r="B723" s="130">
        <v>712</v>
      </c>
      <c r="C723" s="77">
        <f ca="1">MAX(Assumptions!F70,MIN(Assumptions!G70,NORMINV(RAND(),Assumptions!D70,Assumptions!E70)))</f>
        <v>0.1796559352195117</v>
      </c>
      <c r="D723" s="77">
        <f ca="1">MAX(Assumptions!F71,MIN(Assumptions!G71,NORMINV(RAND(),Assumptions!D71,Assumptions!E71)))</f>
        <v>0.25707004044537113</v>
      </c>
      <c r="E723" s="77">
        <f ca="1">MAX(Assumptions!F72,MIN(Assumptions!G72,NORMINV(RAND(),Assumptions!D72,Assumptions!E72)))</f>
        <v>9.3650760231340655E-2</v>
      </c>
      <c r="F723" s="77">
        <f ca="1">MAX(Assumptions!F73,MIN(Assumptions!G73,NORMINV(RAND(),Assumptions!D73,Assumptions!E73)))</f>
        <v>3.2876550913251923E-2</v>
      </c>
      <c r="G723" s="101">
        <f ca="1">MAX(Assumptions!F74,MIN(Assumptions!G74,NORMINV(RAND(),Assumptions!D74,Assumptions!E74)))</f>
        <v>9.4383151273020367</v>
      </c>
      <c r="H723" s="77">
        <f ca="1">MAX(Assumptions!F75,MIN(Assumptions!G75,NORMINV(RAND(),Assumptions!D75,Assumptions!E75)))</f>
        <v>0.61583658014676335</v>
      </c>
      <c r="I723" s="97">
        <f ca="1">'Historical Financials'!F7*(1+C723)</f>
        <v>1224.0109983837654</v>
      </c>
      <c r="J723" s="97">
        <f t="shared" ca="1" si="199"/>
        <v>1443.9118390173689</v>
      </c>
      <c r="K723" s="97">
        <f t="shared" ca="1" si="200"/>
        <v>1703.3191708305594</v>
      </c>
      <c r="L723" s="97">
        <f t="shared" ca="1" si="201"/>
        <v>2009.3305694434468</v>
      </c>
      <c r="M723" s="97">
        <f t="shared" ca="1" si="202"/>
        <v>2370.3187320619631</v>
      </c>
      <c r="N723" s="54">
        <f>Assumptions!E59</f>
        <v>0.25</v>
      </c>
      <c r="O723" s="77">
        <f t="shared" ca="1" si="203"/>
        <v>0.2517675101113428</v>
      </c>
      <c r="P723" s="77">
        <f t="shared" ca="1" si="204"/>
        <v>0.25353502022268559</v>
      </c>
      <c r="Q723" s="77">
        <f t="shared" ca="1" si="205"/>
        <v>0.25530253033402833</v>
      </c>
      <c r="R723" s="77">
        <f t="shared" ca="1" si="206"/>
        <v>0.25707004044537113</v>
      </c>
      <c r="S723" s="97">
        <f t="shared" ca="1" si="207"/>
        <v>188.44768682667089</v>
      </c>
      <c r="T723" s="97">
        <f t="shared" ca="1" si="208"/>
        <v>223.87512650057624</v>
      </c>
      <c r="U723" s="97">
        <f t="shared" ca="1" si="209"/>
        <v>265.94968018316951</v>
      </c>
      <c r="V723" s="97">
        <f t="shared" ca="1" si="210"/>
        <v>315.91626976291013</v>
      </c>
      <c r="W723" s="97">
        <f t="shared" ca="1" si="211"/>
        <v>375.25258839339602</v>
      </c>
      <c r="X723" s="97">
        <f t="shared" ca="1" si="212"/>
        <v>1023.4726702880201</v>
      </c>
      <c r="Y723" s="97">
        <f t="shared" ca="1" si="213"/>
        <v>6377.5342134427337</v>
      </c>
      <c r="Z723" s="97">
        <f t="shared" ca="1" si="214"/>
        <v>5751.1234242509272</v>
      </c>
      <c r="AA723" s="97">
        <f ca="1">Assumptions!D40*Y723+(1-Assumptions!D40)*Z723</f>
        <v>6095.6493583064203</v>
      </c>
      <c r="AB723" s="97">
        <f t="shared" ca="1" si="215"/>
        <v>3896.0693713714218</v>
      </c>
      <c r="AC723" s="97">
        <f t="shared" ca="1" si="216"/>
        <v>4919.5420416594416</v>
      </c>
      <c r="AD723" s="97">
        <f ca="1">AC723+Assumptions!D47-Assumptions!D48-Assumptions!D49</f>
        <v>6060.0420416594416</v>
      </c>
      <c r="AE723" s="73">
        <f ca="1">AD723/Assumptions!D46</f>
        <v>130.32348476686971</v>
      </c>
      <c r="AF723" s="77">
        <f ca="1">AE723/Assumptions!D45-1</f>
        <v>0.29289171395704083</v>
      </c>
    </row>
    <row r="724" spans="2:32" x14ac:dyDescent="0.2">
      <c r="B724" s="130">
        <v>713</v>
      </c>
      <c r="C724" s="77">
        <f ca="1">MAX(Assumptions!F70,MIN(Assumptions!G70,NORMINV(RAND(),Assumptions!D70,Assumptions!E70)))</f>
        <v>0.14257119916829072</v>
      </c>
      <c r="D724" s="77">
        <f ca="1">MAX(Assumptions!F71,MIN(Assumptions!G71,NORMINV(RAND(),Assumptions!D71,Assumptions!E71)))</f>
        <v>0.26824495309199448</v>
      </c>
      <c r="E724" s="77">
        <f ca="1">MAX(Assumptions!F72,MIN(Assumptions!G72,NORMINV(RAND(),Assumptions!D72,Assumptions!E72)))</f>
        <v>8.4102499866437128E-2</v>
      </c>
      <c r="F724" s="77">
        <f ca="1">MAX(Assumptions!F73,MIN(Assumptions!G73,NORMINV(RAND(),Assumptions!D73,Assumptions!E73)))</f>
        <v>2.8459939492078045E-2</v>
      </c>
      <c r="G724" s="101">
        <f ca="1">MAX(Assumptions!F74,MIN(Assumptions!G74,NORMINV(RAND(),Assumptions!D74,Assumptions!E74)))</f>
        <v>13.111819519870128</v>
      </c>
      <c r="H724" s="77">
        <f ca="1">MAX(Assumptions!F75,MIN(Assumptions!G75,NORMINV(RAND(),Assumptions!D75,Assumptions!E75)))</f>
        <v>0.49895513178720896</v>
      </c>
      <c r="I724" s="97">
        <f ca="1">'Historical Financials'!F7*(1+C724)</f>
        <v>1185.5318762570184</v>
      </c>
      <c r="J724" s="97">
        <f t="shared" ca="1" si="199"/>
        <v>1354.5545775072153</v>
      </c>
      <c r="K724" s="97">
        <f t="shared" ca="1" si="200"/>
        <v>1547.6750479613165</v>
      </c>
      <c r="L724" s="97">
        <f t="shared" ca="1" si="201"/>
        <v>1768.3289354720034</v>
      </c>
      <c r="M724" s="97">
        <f t="shared" ca="1" si="202"/>
        <v>2020.441712326234</v>
      </c>
      <c r="N724" s="54">
        <f>Assumptions!E59</f>
        <v>0.25</v>
      </c>
      <c r="O724" s="77">
        <f t="shared" ca="1" si="203"/>
        <v>0.25456123827299859</v>
      </c>
      <c r="P724" s="77">
        <f t="shared" ca="1" si="204"/>
        <v>0.25912247654599724</v>
      </c>
      <c r="Q724" s="77">
        <f t="shared" ca="1" si="205"/>
        <v>0.26368371481899588</v>
      </c>
      <c r="R724" s="77">
        <f t="shared" ca="1" si="206"/>
        <v>0.26824495309199448</v>
      </c>
      <c r="S724" s="97">
        <f t="shared" ca="1" si="207"/>
        <v>147.88180338893943</v>
      </c>
      <c r="T724" s="97">
        <f t="shared" ca="1" si="208"/>
        <v>172.04825686214582</v>
      </c>
      <c r="U724" s="97">
        <f t="shared" ca="1" si="209"/>
        <v>200.0996644357638</v>
      </c>
      <c r="V724" s="97">
        <f t="shared" ca="1" si="210"/>
        <v>232.6525706911188</v>
      </c>
      <c r="W724" s="97">
        <f t="shared" ca="1" si="211"/>
        <v>270.42035550867365</v>
      </c>
      <c r="X724" s="97">
        <f t="shared" ca="1" si="212"/>
        <v>788.86807626930261</v>
      </c>
      <c r="Y724" s="97">
        <f t="shared" ca="1" si="213"/>
        <v>4998.269321050816</v>
      </c>
      <c r="Z724" s="97">
        <f t="shared" ca="1" si="214"/>
        <v>7106.2559938575678</v>
      </c>
      <c r="AA724" s="97">
        <f ca="1">Assumptions!D40*Y724+(1-Assumptions!D40)*Z724</f>
        <v>5946.8633238138536</v>
      </c>
      <c r="AB724" s="97">
        <f t="shared" ca="1" si="215"/>
        <v>3971.3322985976288</v>
      </c>
      <c r="AC724" s="97">
        <f t="shared" ca="1" si="216"/>
        <v>4760.2003748669313</v>
      </c>
      <c r="AD724" s="97">
        <f ca="1">AC724+Assumptions!D47-Assumptions!D48-Assumptions!D49</f>
        <v>5900.7003748669313</v>
      </c>
      <c r="AE724" s="73">
        <f ca="1">AD724/Assumptions!D46</f>
        <v>126.89678225520282</v>
      </c>
      <c r="AF724" s="77">
        <f ca="1">AE724/Assumptions!D45-1</f>
        <v>0.25889664935717094</v>
      </c>
    </row>
    <row r="725" spans="2:32" x14ac:dyDescent="0.2">
      <c r="B725" s="130">
        <v>714</v>
      </c>
      <c r="C725" s="77">
        <f ca="1">MAX(Assumptions!F70,MIN(Assumptions!G70,NORMINV(RAND(),Assumptions!D70,Assumptions!E70)))</f>
        <v>0.16251602183623179</v>
      </c>
      <c r="D725" s="77">
        <f ca="1">MAX(Assumptions!F71,MIN(Assumptions!G71,NORMINV(RAND(),Assumptions!D71,Assumptions!E71)))</f>
        <v>0.33888246132775923</v>
      </c>
      <c r="E725" s="77">
        <f ca="1">MAX(Assumptions!F72,MIN(Assumptions!G72,NORMINV(RAND(),Assumptions!D72,Assumptions!E72)))</f>
        <v>7.635003420912348E-2</v>
      </c>
      <c r="F725" s="77">
        <f ca="1">MAX(Assumptions!F73,MIN(Assumptions!G73,NORMINV(RAND(),Assumptions!D73,Assumptions!E73)))</f>
        <v>3.6335072601458067E-2</v>
      </c>
      <c r="G725" s="101">
        <f ca="1">MAX(Assumptions!F74,MIN(Assumptions!G74,NORMINV(RAND(),Assumptions!D74,Assumptions!E74)))</f>
        <v>10.540197623949632</v>
      </c>
      <c r="H725" s="77">
        <f ca="1">MAX(Assumptions!F75,MIN(Assumptions!G75,NORMINV(RAND(),Assumptions!D75,Assumptions!E75)))</f>
        <v>0.63930570641459017</v>
      </c>
      <c r="I725" s="97">
        <f ca="1">'Historical Financials'!F7*(1+C725)</f>
        <v>1206.2266242572741</v>
      </c>
      <c r="J725" s="97">
        <f t="shared" ca="1" si="199"/>
        <v>1402.2577766645136</v>
      </c>
      <c r="K725" s="97">
        <f t="shared" ca="1" si="200"/>
        <v>1630.1471321169495</v>
      </c>
      <c r="L725" s="97">
        <f t="shared" ca="1" si="201"/>
        <v>1895.0721590363382</v>
      </c>
      <c r="M725" s="97">
        <f t="shared" ca="1" si="202"/>
        <v>2203.0517474155226</v>
      </c>
      <c r="N725" s="54">
        <f>Assumptions!E59</f>
        <v>0.25</v>
      </c>
      <c r="O725" s="77">
        <f t="shared" ca="1" si="203"/>
        <v>0.27222061533193981</v>
      </c>
      <c r="P725" s="77">
        <f t="shared" ca="1" si="204"/>
        <v>0.29444123066387962</v>
      </c>
      <c r="Q725" s="77">
        <f t="shared" ca="1" si="205"/>
        <v>0.31666184599581942</v>
      </c>
      <c r="R725" s="77">
        <f t="shared" ca="1" si="206"/>
        <v>0.33888246132775923</v>
      </c>
      <c r="S725" s="97">
        <f t="shared" ca="1" si="207"/>
        <v>192.78689102922075</v>
      </c>
      <c r="T725" s="97">
        <f t="shared" ca="1" si="208"/>
        <v>244.03799572330527</v>
      </c>
      <c r="U725" s="97">
        <f t="shared" ca="1" si="209"/>
        <v>306.85556896585223</v>
      </c>
      <c r="V725" s="97">
        <f t="shared" ca="1" si="210"/>
        <v>383.64546730129535</v>
      </c>
      <c r="W725" s="97">
        <f t="shared" ca="1" si="211"/>
        <v>477.29004045269056</v>
      </c>
      <c r="X725" s="97">
        <f t="shared" ca="1" si="212"/>
        <v>1252.0508011571881</v>
      </c>
      <c r="Y725" s="97">
        <f t="shared" ca="1" si="213"/>
        <v>12361.186637493569</v>
      </c>
      <c r="Z725" s="97">
        <f t="shared" ca="1" si="214"/>
        <v>7869.054350426587</v>
      </c>
      <c r="AA725" s="97">
        <f ca="1">Assumptions!D40*Y725+(1-Assumptions!D40)*Z725</f>
        <v>10339.727108313427</v>
      </c>
      <c r="AB725" s="97">
        <f t="shared" ca="1" si="215"/>
        <v>7157.1716335412357</v>
      </c>
      <c r="AC725" s="97">
        <f t="shared" ca="1" si="216"/>
        <v>8409.222434698424</v>
      </c>
      <c r="AD725" s="97">
        <f ca="1">AC725+Assumptions!D47-Assumptions!D48-Assumptions!D49</f>
        <v>9549.722434698424</v>
      </c>
      <c r="AE725" s="73">
        <f ca="1">AD725/Assumptions!D46</f>
        <v>205.37037493975106</v>
      </c>
      <c r="AF725" s="77">
        <f ca="1">AE725/Assumptions!D45-1</f>
        <v>1.0374045132911811</v>
      </c>
    </row>
    <row r="726" spans="2:32" x14ac:dyDescent="0.2">
      <c r="B726" s="130">
        <v>715</v>
      </c>
      <c r="C726" s="77">
        <f ca="1">MAX(Assumptions!F70,MIN(Assumptions!G70,NORMINV(RAND(),Assumptions!D70,Assumptions!E70)))</f>
        <v>0.14009562732321937</v>
      </c>
      <c r="D726" s="77">
        <f ca="1">MAX(Assumptions!F71,MIN(Assumptions!G71,NORMINV(RAND(),Assumptions!D71,Assumptions!E71)))</f>
        <v>0.27115992116608451</v>
      </c>
      <c r="E726" s="77">
        <f ca="1">MAX(Assumptions!F72,MIN(Assumptions!G72,NORMINV(RAND(),Assumptions!D72,Assumptions!E72)))</f>
        <v>9.2254600743681595E-2</v>
      </c>
      <c r="F726" s="77">
        <f ca="1">MAX(Assumptions!F73,MIN(Assumptions!G73,NORMINV(RAND(),Assumptions!D73,Assumptions!E73)))</f>
        <v>3.2122926171539432E-2</v>
      </c>
      <c r="G726" s="101">
        <f ca="1">MAX(Assumptions!F74,MIN(Assumptions!G74,NORMINV(RAND(),Assumptions!D74,Assumptions!E74)))</f>
        <v>15.188272943305975</v>
      </c>
      <c r="H726" s="77">
        <f ca="1">MAX(Assumptions!F75,MIN(Assumptions!G75,NORMINV(RAND(),Assumptions!D75,Assumptions!E75)))</f>
        <v>0.60643690360620117</v>
      </c>
      <c r="I726" s="97">
        <f ca="1">'Historical Financials'!F7*(1+C726)</f>
        <v>1182.9632229105723</v>
      </c>
      <c r="J726" s="97">
        <f t="shared" ca="1" si="199"/>
        <v>1348.6911977245263</v>
      </c>
      <c r="K726" s="97">
        <f t="shared" ca="1" si="200"/>
        <v>1537.6369371350481</v>
      </c>
      <c r="L726" s="97">
        <f t="shared" ca="1" si="201"/>
        <v>1753.0531484383364</v>
      </c>
      <c r="M726" s="97">
        <f t="shared" ca="1" si="202"/>
        <v>1998.64822899975</v>
      </c>
      <c r="N726" s="54">
        <f>Assumptions!E59</f>
        <v>0.25</v>
      </c>
      <c r="O726" s="77">
        <f t="shared" ca="1" si="203"/>
        <v>0.25528998029152111</v>
      </c>
      <c r="P726" s="77">
        <f t="shared" ca="1" si="204"/>
        <v>0.26057996058304222</v>
      </c>
      <c r="Q726" s="77">
        <f t="shared" ca="1" si="205"/>
        <v>0.26586994087456339</v>
      </c>
      <c r="R726" s="77">
        <f t="shared" ca="1" si="206"/>
        <v>0.27115992116608451</v>
      </c>
      <c r="S726" s="97">
        <f t="shared" ca="1" si="207"/>
        <v>179.34813849547496</v>
      </c>
      <c r="T726" s="97">
        <f t="shared" ca="1" si="208"/>
        <v>208.80068279012886</v>
      </c>
      <c r="U726" s="97">
        <f t="shared" ca="1" si="209"/>
        <v>242.98554510558168</v>
      </c>
      <c r="V726" s="97">
        <f t="shared" ca="1" si="210"/>
        <v>282.65062081692804</v>
      </c>
      <c r="W726" s="97">
        <f t="shared" ca="1" si="211"/>
        <v>328.66047885537847</v>
      </c>
      <c r="X726" s="97">
        <f t="shared" ca="1" si="212"/>
        <v>935.68832212911752</v>
      </c>
      <c r="Y726" s="97">
        <f t="shared" ca="1" si="213"/>
        <v>5641.253425367031</v>
      </c>
      <c r="Z726" s="97">
        <f t="shared" ca="1" si="214"/>
        <v>8231.3345854272429</v>
      </c>
      <c r="AA726" s="97">
        <f ca="1">Assumptions!D40*Y726+(1-Assumptions!D40)*Z726</f>
        <v>6806.789947394127</v>
      </c>
      <c r="AB726" s="97">
        <f t="shared" ca="1" si="215"/>
        <v>4378.4756145774545</v>
      </c>
      <c r="AC726" s="97">
        <f t="shared" ca="1" si="216"/>
        <v>5314.1639367065718</v>
      </c>
      <c r="AD726" s="97">
        <f ca="1">AC726+Assumptions!D47-Assumptions!D48-Assumptions!D49</f>
        <v>6454.6639367065718</v>
      </c>
      <c r="AE726" s="73">
        <f ca="1">AD726/Assumptions!D46</f>
        <v>138.80997713347466</v>
      </c>
      <c r="AF726" s="77">
        <f ca="1">AE726/Assumptions!D45-1</f>
        <v>0.37708310648288368</v>
      </c>
    </row>
    <row r="727" spans="2:32" x14ac:dyDescent="0.2">
      <c r="B727" s="130">
        <v>716</v>
      </c>
      <c r="C727" s="77">
        <f ca="1">MAX(Assumptions!F70,MIN(Assumptions!G70,NORMINV(RAND(),Assumptions!D70,Assumptions!E70)))</f>
        <v>0.17908532411982014</v>
      </c>
      <c r="D727" s="77">
        <f ca="1">MAX(Assumptions!F71,MIN(Assumptions!G71,NORMINV(RAND(),Assumptions!D71,Assumptions!E71)))</f>
        <v>0.26983367956177828</v>
      </c>
      <c r="E727" s="77">
        <f ca="1">MAX(Assumptions!F72,MIN(Assumptions!G72,NORMINV(RAND(),Assumptions!D72,Assumptions!E72)))</f>
        <v>0.10576537662991331</v>
      </c>
      <c r="F727" s="77">
        <f ca="1">MAX(Assumptions!F73,MIN(Assumptions!G73,NORMINV(RAND(),Assumptions!D73,Assumptions!E73)))</f>
        <v>3.0036024731966409E-2</v>
      </c>
      <c r="G727" s="101">
        <f ca="1">MAX(Assumptions!F74,MIN(Assumptions!G74,NORMINV(RAND(),Assumptions!D74,Assumptions!E74)))</f>
        <v>9.8630574014146628</v>
      </c>
      <c r="H727" s="77">
        <f ca="1">MAX(Assumptions!F75,MIN(Assumptions!G75,NORMINV(RAND(),Assumptions!D75,Assumptions!E75)))</f>
        <v>0.67239324689520485</v>
      </c>
      <c r="I727" s="97">
        <f ca="1">'Historical Financials'!F7*(1+C727)</f>
        <v>1223.4189323067251</v>
      </c>
      <c r="J727" s="97">
        <f t="shared" ca="1" si="199"/>
        <v>1442.5153083331991</v>
      </c>
      <c r="K727" s="97">
        <f t="shared" ca="1" si="200"/>
        <v>1700.8486298738521</v>
      </c>
      <c r="L727" s="97">
        <f t="shared" ca="1" si="201"/>
        <v>2005.4456580335627</v>
      </c>
      <c r="M727" s="97">
        <f t="shared" ca="1" si="202"/>
        <v>2364.591543707189</v>
      </c>
      <c r="N727" s="54">
        <f>Assumptions!E59</f>
        <v>0.25</v>
      </c>
      <c r="O727" s="77">
        <f t="shared" ca="1" si="203"/>
        <v>0.25495841989044454</v>
      </c>
      <c r="P727" s="77">
        <f t="shared" ca="1" si="204"/>
        <v>0.25991683978088914</v>
      </c>
      <c r="Q727" s="77">
        <f t="shared" ca="1" si="205"/>
        <v>0.26487525967133374</v>
      </c>
      <c r="R727" s="77">
        <f t="shared" ca="1" si="206"/>
        <v>0.26983367956177828</v>
      </c>
      <c r="S727" s="97">
        <f t="shared" ca="1" si="207"/>
        <v>205.65465705169592</v>
      </c>
      <c r="T727" s="97">
        <f t="shared" ca="1" si="208"/>
        <v>247.29374561621174</v>
      </c>
      <c r="U727" s="97">
        <f t="shared" ca="1" si="209"/>
        <v>297.25106922585576</v>
      </c>
      <c r="V727" s="97">
        <f t="shared" ca="1" si="210"/>
        <v>357.17054527006218</v>
      </c>
      <c r="W727" s="97">
        <f t="shared" ca="1" si="211"/>
        <v>429.01811537655357</v>
      </c>
      <c r="X727" s="97">
        <f t="shared" ca="1" si="212"/>
        <v>1106.505485882263</v>
      </c>
      <c r="Y727" s="97">
        <f t="shared" ca="1" si="213"/>
        <v>5835.3082790933777</v>
      </c>
      <c r="Z727" s="97">
        <f t="shared" ca="1" si="214"/>
        <v>6293.088631904674</v>
      </c>
      <c r="AA727" s="97">
        <f ca="1">Assumptions!D40*Y727+(1-Assumptions!D40)*Z727</f>
        <v>6041.309437858461</v>
      </c>
      <c r="AB727" s="97">
        <f t="shared" ca="1" si="215"/>
        <v>3654.4005229143568</v>
      </c>
      <c r="AC727" s="97">
        <f t="shared" ca="1" si="216"/>
        <v>4760.90600879662</v>
      </c>
      <c r="AD727" s="97">
        <f ca="1">AC727+Assumptions!D47-Assumptions!D48-Assumptions!D49</f>
        <v>5901.40600879662</v>
      </c>
      <c r="AE727" s="73">
        <f ca="1">AD727/Assumptions!D46</f>
        <v>126.91195717842193</v>
      </c>
      <c r="AF727" s="77">
        <f ca="1">AE727/Assumptions!D45-1</f>
        <v>0.25904719423037625</v>
      </c>
    </row>
    <row r="728" spans="2:32" x14ac:dyDescent="0.2">
      <c r="B728" s="130">
        <v>717</v>
      </c>
      <c r="C728" s="77">
        <f ca="1">MAX(Assumptions!F70,MIN(Assumptions!G70,NORMINV(RAND(),Assumptions!D70,Assumptions!E70)))</f>
        <v>0.16597695999435932</v>
      </c>
      <c r="D728" s="77">
        <f ca="1">MAX(Assumptions!F71,MIN(Assumptions!G71,NORMINV(RAND(),Assumptions!D71,Assumptions!E71)))</f>
        <v>0.33595152772059678</v>
      </c>
      <c r="E728" s="77">
        <f ca="1">MAX(Assumptions!F72,MIN(Assumptions!G72,NORMINV(RAND(),Assumptions!D72,Assumptions!E72)))</f>
        <v>8.2866743509293614E-2</v>
      </c>
      <c r="F728" s="77">
        <f ca="1">MAX(Assumptions!F73,MIN(Assumptions!G73,NORMINV(RAND(),Assumptions!D73,Assumptions!E73)))</f>
        <v>2.2088575237518362E-2</v>
      </c>
      <c r="G728" s="101">
        <f ca="1">MAX(Assumptions!F74,MIN(Assumptions!G74,NORMINV(RAND(),Assumptions!D74,Assumptions!E74)))</f>
        <v>12.696875437111068</v>
      </c>
      <c r="H728" s="77">
        <f ca="1">MAX(Assumptions!F75,MIN(Assumptions!G75,NORMINV(RAND(),Assumptions!D75,Assumptions!E75)))</f>
        <v>0.64364279837131622</v>
      </c>
      <c r="I728" s="97">
        <f ca="1">'Historical Financials'!F7*(1+C728)</f>
        <v>1209.8176936901471</v>
      </c>
      <c r="J728" s="97">
        <f t="shared" ca="1" si="199"/>
        <v>1410.6195566362246</v>
      </c>
      <c r="K728" s="97">
        <f t="shared" ca="1" si="200"/>
        <v>1644.7499023552959</v>
      </c>
      <c r="L728" s="97">
        <f t="shared" ca="1" si="201"/>
        <v>1917.7404910992473</v>
      </c>
      <c r="M728" s="97">
        <f t="shared" ca="1" si="202"/>
        <v>2236.0412278699901</v>
      </c>
      <c r="N728" s="54">
        <f>Assumptions!E59</f>
        <v>0.25</v>
      </c>
      <c r="O728" s="77">
        <f t="shared" ca="1" si="203"/>
        <v>0.27148788193014917</v>
      </c>
      <c r="P728" s="77">
        <f t="shared" ca="1" si="204"/>
        <v>0.29297576386029839</v>
      </c>
      <c r="Q728" s="77">
        <f t="shared" ca="1" si="205"/>
        <v>0.31446364579044761</v>
      </c>
      <c r="R728" s="77">
        <f t="shared" ca="1" si="206"/>
        <v>0.33595152772059678</v>
      </c>
      <c r="S728" s="97">
        <f t="shared" ca="1" si="207"/>
        <v>194.67261147146453</v>
      </c>
      <c r="T728" s="97">
        <f t="shared" ca="1" si="208"/>
        <v>246.49338235218963</v>
      </c>
      <c r="U728" s="97">
        <f t="shared" ca="1" si="209"/>
        <v>310.15335178423868</v>
      </c>
      <c r="V728" s="97">
        <f t="shared" ca="1" si="210"/>
        <v>388.15501133803389</v>
      </c>
      <c r="W728" s="97">
        <f t="shared" ca="1" si="211"/>
        <v>483.50541407033944</v>
      </c>
      <c r="X728" s="97">
        <f t="shared" ca="1" si="212"/>
        <v>1241.2747491038022</v>
      </c>
      <c r="Y728" s="97">
        <f t="shared" ca="1" si="213"/>
        <v>8130.9683038979338</v>
      </c>
      <c r="Z728" s="97">
        <f t="shared" ca="1" si="214"/>
        <v>9537.9114489498697</v>
      </c>
      <c r="AA728" s="97">
        <f ca="1">Assumptions!D40*Y728+(1-Assumptions!D40)*Z728</f>
        <v>8764.0927191713054</v>
      </c>
      <c r="AB728" s="97">
        <f t="shared" ca="1" si="215"/>
        <v>5886.1575610823093</v>
      </c>
      <c r="AC728" s="97">
        <f t="shared" ca="1" si="216"/>
        <v>7127.4323101861119</v>
      </c>
      <c r="AD728" s="97">
        <f ca="1">AC728+Assumptions!D47-Assumptions!D48-Assumptions!D49</f>
        <v>8267.9323101861119</v>
      </c>
      <c r="AE728" s="73">
        <f ca="1">AD728/Assumptions!D46</f>
        <v>177.8049959179809</v>
      </c>
      <c r="AF728" s="77">
        <f ca="1">AE728/Assumptions!D45-1</f>
        <v>0.76393845156727092</v>
      </c>
    </row>
    <row r="729" spans="2:32" x14ac:dyDescent="0.2">
      <c r="B729" s="130">
        <v>718</v>
      </c>
      <c r="C729" s="77">
        <f ca="1">MAX(Assumptions!F70,MIN(Assumptions!G70,NORMINV(RAND(),Assumptions!D70,Assumptions!E70)))</f>
        <v>0.18479433318259511</v>
      </c>
      <c r="D729" s="77">
        <f ca="1">MAX(Assumptions!F71,MIN(Assumptions!G71,NORMINV(RAND(),Assumptions!D71,Assumptions!E71)))</f>
        <v>0.32337212071494076</v>
      </c>
      <c r="E729" s="77">
        <f ca="1">MAX(Assumptions!F72,MIN(Assumptions!G72,NORMINV(RAND(),Assumptions!D72,Assumptions!E72)))</f>
        <v>9.5728385478201727E-2</v>
      </c>
      <c r="F729" s="77">
        <f ca="1">MAX(Assumptions!F73,MIN(Assumptions!G73,NORMINV(RAND(),Assumptions!D73,Assumptions!E73)))</f>
        <v>4.4388197346341397E-2</v>
      </c>
      <c r="G729" s="101">
        <f ca="1">MAX(Assumptions!F74,MIN(Assumptions!G74,NORMINV(RAND(),Assumptions!D74,Assumptions!E74)))</f>
        <v>11.319044316654924</v>
      </c>
      <c r="H729" s="77">
        <f ca="1">MAX(Assumptions!F75,MIN(Assumptions!G75,NORMINV(RAND(),Assumptions!D75,Assumptions!E75)))</f>
        <v>0.57244785607846083</v>
      </c>
      <c r="I729" s="97">
        <f ca="1">'Historical Financials'!F7*(1+C729)</f>
        <v>1229.3426001102607</v>
      </c>
      <c r="J729" s="97">
        <f t="shared" ca="1" si="199"/>
        <v>1456.518146150594</v>
      </c>
      <c r="K729" s="97">
        <f t="shared" ca="1" si="200"/>
        <v>1725.6744457368427</v>
      </c>
      <c r="L729" s="97">
        <f t="shared" ca="1" si="201"/>
        <v>2044.569304227027</v>
      </c>
      <c r="M729" s="97">
        <f t="shared" ca="1" si="202"/>
        <v>2422.3941254472629</v>
      </c>
      <c r="N729" s="54">
        <f>Assumptions!E59</f>
        <v>0.25</v>
      </c>
      <c r="O729" s="77">
        <f t="shared" ca="1" si="203"/>
        <v>0.26834303017873518</v>
      </c>
      <c r="P729" s="77">
        <f t="shared" ca="1" si="204"/>
        <v>0.28668606035747035</v>
      </c>
      <c r="Q729" s="77">
        <f t="shared" ca="1" si="205"/>
        <v>0.30502909053620558</v>
      </c>
      <c r="R729" s="77">
        <f t="shared" ca="1" si="206"/>
        <v>0.32337212071494076</v>
      </c>
      <c r="S729" s="97">
        <f t="shared" ca="1" si="207"/>
        <v>175.93363395475984</v>
      </c>
      <c r="T729" s="97">
        <f t="shared" ca="1" si="208"/>
        <v>223.73923688683161</v>
      </c>
      <c r="U729" s="97">
        <f t="shared" ca="1" si="209"/>
        <v>283.20530076037221</v>
      </c>
      <c r="V729" s="97">
        <f t="shared" ca="1" si="210"/>
        <v>357.00888885116831</v>
      </c>
      <c r="W729" s="97">
        <f t="shared" ca="1" si="211"/>
        <v>448.41828423479365</v>
      </c>
      <c r="X729" s="97">
        <f t="shared" ca="1" si="212"/>
        <v>1093.7594385787688</v>
      </c>
      <c r="Y729" s="97">
        <f t="shared" ca="1" si="213"/>
        <v>9121.9526178262477</v>
      </c>
      <c r="Z729" s="97">
        <f t="shared" ca="1" si="214"/>
        <v>8866.6004733124773</v>
      </c>
      <c r="AA729" s="97">
        <f ca="1">Assumptions!D40*Y729+(1-Assumptions!D40)*Z729</f>
        <v>9007.0441527950516</v>
      </c>
      <c r="AB729" s="97">
        <f t="shared" ca="1" si="215"/>
        <v>5702.5319794131201</v>
      </c>
      <c r="AC729" s="97">
        <f t="shared" ca="1" si="216"/>
        <v>6796.2914179918889</v>
      </c>
      <c r="AD729" s="97">
        <f ca="1">AC729+Assumptions!D47-Assumptions!D48-Assumptions!D49</f>
        <v>7936.7914179918889</v>
      </c>
      <c r="AE729" s="73">
        <f ca="1">AD729/Assumptions!D46</f>
        <v>170.68368640842772</v>
      </c>
      <c r="AF729" s="77">
        <f ca="1">AE729/Assumptions!D45-1</f>
        <v>0.69329053976614796</v>
      </c>
    </row>
    <row r="730" spans="2:32" x14ac:dyDescent="0.2">
      <c r="B730" s="130">
        <v>719</v>
      </c>
      <c r="C730" s="77">
        <f ca="1">MAX(Assumptions!F70,MIN(Assumptions!G70,NORMINV(RAND(),Assumptions!D70,Assumptions!E70)))</f>
        <v>0.12196541486162606</v>
      </c>
      <c r="D730" s="77">
        <f ca="1">MAX(Assumptions!F71,MIN(Assumptions!G71,NORMINV(RAND(),Assumptions!D71,Assumptions!E71)))</f>
        <v>0.29334079294745075</v>
      </c>
      <c r="E730" s="77">
        <f ca="1">MAX(Assumptions!F72,MIN(Assumptions!G72,NORMINV(RAND(),Assumptions!D72,Assumptions!E72)))</f>
        <v>0.10523065960230782</v>
      </c>
      <c r="F730" s="77">
        <f ca="1">MAX(Assumptions!F73,MIN(Assumptions!G73,NORMINV(RAND(),Assumptions!D73,Assumptions!E73)))</f>
        <v>3.4075443389531598E-2</v>
      </c>
      <c r="G730" s="101">
        <f ca="1">MAX(Assumptions!F74,MIN(Assumptions!G74,NORMINV(RAND(),Assumptions!D74,Assumptions!E74)))</f>
        <v>16.522035813256917</v>
      </c>
      <c r="H730" s="77">
        <f ca="1">MAX(Assumptions!F75,MIN(Assumptions!G75,NORMINV(RAND(),Assumptions!D75,Assumptions!E75)))</f>
        <v>0.59673207052944777</v>
      </c>
      <c r="I730" s="97">
        <f ca="1">'Historical Financials'!F7*(1+C730)</f>
        <v>1164.151314460423</v>
      </c>
      <c r="J730" s="97">
        <f t="shared" ca="1" si="199"/>
        <v>1306.1375124902959</v>
      </c>
      <c r="K730" s="97">
        <f t="shared" ca="1" si="200"/>
        <v>1465.441116067507</v>
      </c>
      <c r="L730" s="97">
        <f t="shared" ca="1" si="201"/>
        <v>1644.1742497439648</v>
      </c>
      <c r="M730" s="97">
        <f t="shared" ca="1" si="202"/>
        <v>1844.7066442187902</v>
      </c>
      <c r="N730" s="54">
        <f>Assumptions!E59</f>
        <v>0.25</v>
      </c>
      <c r="O730" s="77">
        <f t="shared" ca="1" si="203"/>
        <v>0.26083519823686269</v>
      </c>
      <c r="P730" s="77">
        <f t="shared" ca="1" si="204"/>
        <v>0.27167039647372537</v>
      </c>
      <c r="Q730" s="77">
        <f t="shared" ca="1" si="205"/>
        <v>0.28250559471058806</v>
      </c>
      <c r="R730" s="77">
        <f t="shared" ca="1" si="206"/>
        <v>0.29334079294745075</v>
      </c>
      <c r="S730" s="97">
        <f t="shared" ca="1" si="207"/>
        <v>173.67160607188663</v>
      </c>
      <c r="T730" s="97">
        <f t="shared" ca="1" si="208"/>
        <v>203.29864229574611</v>
      </c>
      <c r="U730" s="97">
        <f t="shared" ca="1" si="209"/>
        <v>237.56916323081708</v>
      </c>
      <c r="V730" s="97">
        <f t="shared" ca="1" si="210"/>
        <v>277.1751391287749</v>
      </c>
      <c r="W730" s="97">
        <f t="shared" ca="1" si="211"/>
        <v>322.90825867225084</v>
      </c>
      <c r="X730" s="97">
        <f t="shared" ca="1" si="212"/>
        <v>881.08867283221014</v>
      </c>
      <c r="Y730" s="97">
        <f t="shared" ca="1" si="213"/>
        <v>4692.7199231908753</v>
      </c>
      <c r="Z730" s="97">
        <f t="shared" ca="1" si="214"/>
        <v>8940.5314003750664</v>
      </c>
      <c r="AA730" s="97">
        <f ca="1">Assumptions!D40*Y730+(1-Assumptions!D40)*Z730</f>
        <v>6604.2350879237611</v>
      </c>
      <c r="AB730" s="97">
        <f t="shared" ca="1" si="215"/>
        <v>4004.5885801671097</v>
      </c>
      <c r="AC730" s="97">
        <f t="shared" ca="1" si="216"/>
        <v>4885.6772529993195</v>
      </c>
      <c r="AD730" s="97">
        <f ca="1">AC730+Assumptions!D47-Assumptions!D48-Assumptions!D49</f>
        <v>6026.1772529993195</v>
      </c>
      <c r="AE730" s="73">
        <f ca="1">AD730/Assumptions!D46</f>
        <v>129.59520974192085</v>
      </c>
      <c r="AF730" s="77">
        <f ca="1">AE730/Assumptions!D45-1</f>
        <v>0.28566676331270702</v>
      </c>
    </row>
    <row r="731" spans="2:32" x14ac:dyDescent="0.2">
      <c r="B731" s="130">
        <v>720</v>
      </c>
      <c r="C731" s="77">
        <f ca="1">MAX(Assumptions!F70,MIN(Assumptions!G70,NORMINV(RAND(),Assumptions!D70,Assumptions!E70)))</f>
        <v>9.1001745001079867E-2</v>
      </c>
      <c r="D731" s="77">
        <f ca="1">MAX(Assumptions!F71,MIN(Assumptions!G71,NORMINV(RAND(),Assumptions!D71,Assumptions!E71)))</f>
        <v>0.33925906711072451</v>
      </c>
      <c r="E731" s="77">
        <f ca="1">MAX(Assumptions!F72,MIN(Assumptions!G72,NORMINV(RAND(),Assumptions!D72,Assumptions!E72)))</f>
        <v>0.10451041016684209</v>
      </c>
      <c r="F731" s="77">
        <f ca="1">MAX(Assumptions!F73,MIN(Assumptions!G73,NORMINV(RAND(),Assumptions!D73,Assumptions!E73)))</f>
        <v>3.2772959445063657E-2</v>
      </c>
      <c r="G731" s="101">
        <f ca="1">MAX(Assumptions!F74,MIN(Assumptions!G74,NORMINV(RAND(),Assumptions!D74,Assumptions!E74)))</f>
        <v>16.917245214316157</v>
      </c>
      <c r="H731" s="77">
        <f ca="1">MAX(Assumptions!F75,MIN(Assumptions!G75,NORMINV(RAND(),Assumptions!D75,Assumptions!E75)))</f>
        <v>0.56533906454388549</v>
      </c>
      <c r="I731" s="97">
        <f ca="1">'Historical Financials'!F7*(1+C731)</f>
        <v>1132.0234106131204</v>
      </c>
      <c r="J731" s="97">
        <f t="shared" ca="1" si="199"/>
        <v>1235.0395163609883</v>
      </c>
      <c r="K731" s="97">
        <f t="shared" ca="1" si="200"/>
        <v>1347.430267495128</v>
      </c>
      <c r="L731" s="97">
        <f t="shared" ca="1" si="201"/>
        <v>1470.0487731044564</v>
      </c>
      <c r="M731" s="97">
        <f t="shared" ca="1" si="202"/>
        <v>1603.8257766936583</v>
      </c>
      <c r="N731" s="54">
        <f>Assumptions!E59</f>
        <v>0.25</v>
      </c>
      <c r="O731" s="77">
        <f t="shared" ca="1" si="203"/>
        <v>0.27231476677768113</v>
      </c>
      <c r="P731" s="77">
        <f t="shared" ca="1" si="204"/>
        <v>0.29462953355536226</v>
      </c>
      <c r="Q731" s="77">
        <f t="shared" ca="1" si="205"/>
        <v>0.31694430033304338</v>
      </c>
      <c r="R731" s="77">
        <f t="shared" ca="1" si="206"/>
        <v>0.33925906711072451</v>
      </c>
      <c r="S731" s="97">
        <f t="shared" ca="1" si="207"/>
        <v>159.99426399945006</v>
      </c>
      <c r="T731" s="97">
        <f t="shared" ca="1" si="208"/>
        <v>190.13455030751174</v>
      </c>
      <c r="U731" s="97">
        <f t="shared" ca="1" si="209"/>
        <v>224.43551060002864</v>
      </c>
      <c r="V731" s="97">
        <f t="shared" ca="1" si="210"/>
        <v>263.40480077966436</v>
      </c>
      <c r="W731" s="97">
        <f t="shared" ca="1" si="211"/>
        <v>307.60801603242055</v>
      </c>
      <c r="X731" s="97">
        <f t="shared" ca="1" si="212"/>
        <v>831.39546577844044</v>
      </c>
      <c r="Y731" s="97">
        <f t="shared" ca="1" si="213"/>
        <v>4428.4991712199462</v>
      </c>
      <c r="Z731" s="97">
        <f t="shared" ca="1" si="214"/>
        <v>9204.8835176607427</v>
      </c>
      <c r="AA731" s="97">
        <f ca="1">Assumptions!D40*Y731+(1-Assumptions!D40)*Z731</f>
        <v>6577.872127118304</v>
      </c>
      <c r="AB731" s="97">
        <f t="shared" ca="1" si="215"/>
        <v>4001.6247365267504</v>
      </c>
      <c r="AC731" s="97">
        <f t="shared" ca="1" si="216"/>
        <v>4833.0202023051907</v>
      </c>
      <c r="AD731" s="97">
        <f ca="1">AC731+Assumptions!D47-Assumptions!D48-Assumptions!D49</f>
        <v>5973.5202023051907</v>
      </c>
      <c r="AE731" s="73">
        <f ca="1">AD731/Assumptions!D46</f>
        <v>128.46280004957399</v>
      </c>
      <c r="AF731" s="77">
        <f ca="1">AE731/Assumptions!D45-1</f>
        <v>0.27443254017434504</v>
      </c>
    </row>
    <row r="732" spans="2:32" x14ac:dyDescent="0.2">
      <c r="B732" s="130">
        <v>721</v>
      </c>
      <c r="C732" s="77">
        <f ca="1">MAX(Assumptions!F70,MIN(Assumptions!G70,NORMINV(RAND(),Assumptions!D70,Assumptions!E70)))</f>
        <v>0.15461723213622097</v>
      </c>
      <c r="D732" s="77">
        <f ca="1">MAX(Assumptions!F71,MIN(Assumptions!G71,NORMINV(RAND(),Assumptions!D71,Assumptions!E71)))</f>
        <v>0.3009814671699671</v>
      </c>
      <c r="E732" s="77">
        <f ca="1">MAX(Assumptions!F72,MIN(Assumptions!G72,NORMINV(RAND(),Assumptions!D72,Assumptions!E72)))</f>
        <v>7.6371251137730425E-2</v>
      </c>
      <c r="F732" s="77">
        <f ca="1">MAX(Assumptions!F73,MIN(Assumptions!G73,NORMINV(RAND(),Assumptions!D73,Assumptions!E73)))</f>
        <v>3.5522009054261901E-2</v>
      </c>
      <c r="G732" s="101">
        <f ca="1">MAX(Assumptions!F74,MIN(Assumptions!G74,NORMINV(RAND(),Assumptions!D74,Assumptions!E74)))</f>
        <v>17.580991572022292</v>
      </c>
      <c r="H732" s="77">
        <f ca="1">MAX(Assumptions!F75,MIN(Assumptions!G75,NORMINV(RAND(),Assumptions!D75,Assumptions!E75)))</f>
        <v>0.55784704181285127</v>
      </c>
      <c r="I732" s="97">
        <f ca="1">'Historical Financials'!F7*(1+C732)</f>
        <v>1198.0308400645426</v>
      </c>
      <c r="J732" s="97">
        <f t="shared" ca="1" si="199"/>
        <v>1383.2670525691537</v>
      </c>
      <c r="K732" s="97">
        <f t="shared" ca="1" si="200"/>
        <v>1597.1439755426247</v>
      </c>
      <c r="L732" s="97">
        <f t="shared" ca="1" si="201"/>
        <v>1844.0899563640655</v>
      </c>
      <c r="M732" s="97">
        <f t="shared" ca="1" si="202"/>
        <v>2129.2180412272819</v>
      </c>
      <c r="N732" s="54">
        <f>Assumptions!E59</f>
        <v>0.25</v>
      </c>
      <c r="O732" s="77">
        <f t="shared" ca="1" si="203"/>
        <v>0.26274536679249177</v>
      </c>
      <c r="P732" s="77">
        <f t="shared" ca="1" si="204"/>
        <v>0.27549073358498355</v>
      </c>
      <c r="Q732" s="77">
        <f t="shared" ca="1" si="205"/>
        <v>0.28823610037747532</v>
      </c>
      <c r="R732" s="77">
        <f t="shared" ca="1" si="206"/>
        <v>0.3009814671699671</v>
      </c>
      <c r="S732" s="97">
        <f t="shared" ca="1" si="207"/>
        <v>167.07949003264255</v>
      </c>
      <c r="T732" s="97">
        <f t="shared" ca="1" si="208"/>
        <v>202.74783888174579</v>
      </c>
      <c r="U732" s="97">
        <f t="shared" ca="1" si="209"/>
        <v>245.45178657606607</v>
      </c>
      <c r="V732" s="97">
        <f t="shared" ca="1" si="210"/>
        <v>296.51427778471123</v>
      </c>
      <c r="W732" s="97">
        <f t="shared" ca="1" si="211"/>
        <v>357.49916080010576</v>
      </c>
      <c r="X732" s="97">
        <f t="shared" ca="1" si="212"/>
        <v>995.38495907203549</v>
      </c>
      <c r="Y732" s="97">
        <f t="shared" ca="1" si="213"/>
        <v>9062.5487853728246</v>
      </c>
      <c r="Z732" s="97">
        <f t="shared" ca="1" si="214"/>
        <v>11266.869342188395</v>
      </c>
      <c r="AA732" s="97">
        <f ca="1">Assumptions!D40*Y732+(1-Assumptions!D40)*Z732</f>
        <v>10054.493035939831</v>
      </c>
      <c r="AB732" s="97">
        <f t="shared" ca="1" si="215"/>
        <v>6959.0463550542181</v>
      </c>
      <c r="AC732" s="97">
        <f t="shared" ca="1" si="216"/>
        <v>7954.4313141262537</v>
      </c>
      <c r="AD732" s="97">
        <f ca="1">AC732+Assumptions!D47-Assumptions!D48-Assumptions!D49</f>
        <v>9094.9313141262537</v>
      </c>
      <c r="AE732" s="73">
        <f ca="1">AD732/Assumptions!D46</f>
        <v>195.58992073389794</v>
      </c>
      <c r="AF732" s="77">
        <f ca="1">AE732/Assumptions!D45-1</f>
        <v>0.94037619775692405</v>
      </c>
    </row>
    <row r="733" spans="2:32" x14ac:dyDescent="0.2">
      <c r="B733" s="130">
        <v>722</v>
      </c>
      <c r="C733" s="77">
        <f ca="1">MAX(Assumptions!F70,MIN(Assumptions!G70,NORMINV(RAND(),Assumptions!D70,Assumptions!E70)))</f>
        <v>0.1911921969669429</v>
      </c>
      <c r="D733" s="77">
        <f ca="1">MAX(Assumptions!F71,MIN(Assumptions!G71,NORMINV(RAND(),Assumptions!D71,Assumptions!E71)))</f>
        <v>0.31658409827361766</v>
      </c>
      <c r="E733" s="77">
        <f ca="1">MAX(Assumptions!F72,MIN(Assumptions!G72,NORMINV(RAND(),Assumptions!D72,Assumptions!E72)))</f>
        <v>7.9490423057303902E-2</v>
      </c>
      <c r="F733" s="77">
        <f ca="1">MAX(Assumptions!F73,MIN(Assumptions!G73,NORMINV(RAND(),Assumptions!D73,Assumptions!E73)))</f>
        <v>3.9221005947947016E-2</v>
      </c>
      <c r="G733" s="101">
        <f ca="1">MAX(Assumptions!F74,MIN(Assumptions!G74,NORMINV(RAND(),Assumptions!D74,Assumptions!E74)))</f>
        <v>14.551594033084196</v>
      </c>
      <c r="H733" s="77">
        <f ca="1">MAX(Assumptions!F75,MIN(Assumptions!G75,NORMINV(RAND(),Assumptions!D75,Assumptions!E75)))</f>
        <v>0.63732865051576781</v>
      </c>
      <c r="I733" s="97">
        <f ca="1">'Historical Financials'!F7*(1+C733)</f>
        <v>1235.9810235728996</v>
      </c>
      <c r="J733" s="97">
        <f t="shared" ca="1" si="199"/>
        <v>1472.2909508792529</v>
      </c>
      <c r="K733" s="97">
        <f t="shared" ca="1" si="200"/>
        <v>1753.7814923524065</v>
      </c>
      <c r="L733" s="97">
        <f t="shared" ca="1" si="201"/>
        <v>2089.0908288752266</v>
      </c>
      <c r="M733" s="97">
        <f t="shared" ca="1" si="202"/>
        <v>2488.5086941113727</v>
      </c>
      <c r="N733" s="54">
        <f>Assumptions!E59</f>
        <v>0.25</v>
      </c>
      <c r="O733" s="77">
        <f t="shared" ca="1" si="203"/>
        <v>0.26664602456840442</v>
      </c>
      <c r="P733" s="77">
        <f t="shared" ca="1" si="204"/>
        <v>0.28329204913680883</v>
      </c>
      <c r="Q733" s="77">
        <f t="shared" ca="1" si="205"/>
        <v>0.29993807370521325</v>
      </c>
      <c r="R733" s="77">
        <f t="shared" ca="1" si="206"/>
        <v>0.31658409827361766</v>
      </c>
      <c r="S733" s="97">
        <f t="shared" ca="1" si="207"/>
        <v>196.93152945420337</v>
      </c>
      <c r="T733" s="97">
        <f t="shared" ca="1" si="208"/>
        <v>250.20281880456881</v>
      </c>
      <c r="U733" s="97">
        <f t="shared" ca="1" si="209"/>
        <v>316.64549288315033</v>
      </c>
      <c r="V733" s="97">
        <f t="shared" ca="1" si="210"/>
        <v>399.34878064425101</v>
      </c>
      <c r="W733" s="97">
        <f t="shared" ca="1" si="211"/>
        <v>502.10171117769704</v>
      </c>
      <c r="X733" s="97">
        <f t="shared" ca="1" si="212"/>
        <v>1285.4780069552351</v>
      </c>
      <c r="Y733" s="97">
        <f t="shared" ca="1" si="213"/>
        <v>12957.591215220971</v>
      </c>
      <c r="Z733" s="97">
        <f t="shared" ca="1" si="214"/>
        <v>11464.070002912849</v>
      </c>
      <c r="AA733" s="97">
        <f ca="1">Assumptions!D40*Y733+(1-Assumptions!D40)*Z733</f>
        <v>12285.506669682316</v>
      </c>
      <c r="AB733" s="97">
        <f t="shared" ca="1" si="215"/>
        <v>8381.0629627195722</v>
      </c>
      <c r="AC733" s="97">
        <f t="shared" ca="1" si="216"/>
        <v>9666.5409696748065</v>
      </c>
      <c r="AD733" s="97">
        <f ca="1">AC733+Assumptions!D47-Assumptions!D48-Assumptions!D49</f>
        <v>10807.040969674807</v>
      </c>
      <c r="AE733" s="73">
        <f ca="1">AD733/Assumptions!D46</f>
        <v>232.40948321881305</v>
      </c>
      <c r="AF733" s="77">
        <f ca="1">AE733/Assumptions!D45-1</f>
        <v>1.3056496351072724</v>
      </c>
    </row>
    <row r="734" spans="2:32" x14ac:dyDescent="0.2">
      <c r="B734" s="130">
        <v>723</v>
      </c>
      <c r="C734" s="77">
        <f ca="1">MAX(Assumptions!F70,MIN(Assumptions!G70,NORMINV(RAND(),Assumptions!D70,Assumptions!E70)))</f>
        <v>0.11618254993646522</v>
      </c>
      <c r="D734" s="77">
        <f ca="1">MAX(Assumptions!F71,MIN(Assumptions!G71,NORMINV(RAND(),Assumptions!D71,Assumptions!E71)))</f>
        <v>0.30571289611549674</v>
      </c>
      <c r="E734" s="77">
        <f ca="1">MAX(Assumptions!F72,MIN(Assumptions!G72,NORMINV(RAND(),Assumptions!D72,Assumptions!E72)))</f>
        <v>0.10389467407851491</v>
      </c>
      <c r="F734" s="77">
        <f ca="1">MAX(Assumptions!F73,MIN(Assumptions!G73,NORMINV(RAND(),Assumptions!D73,Assumptions!E73)))</f>
        <v>3.0023362202469789E-2</v>
      </c>
      <c r="G734" s="101">
        <f ca="1">MAX(Assumptions!F74,MIN(Assumptions!G74,NORMINV(RAND(),Assumptions!D74,Assumptions!E74)))</f>
        <v>10.572150232566791</v>
      </c>
      <c r="H734" s="77">
        <f ca="1">MAX(Assumptions!F75,MIN(Assumptions!G75,NORMINV(RAND(),Assumptions!D75,Assumptions!E75)))</f>
        <v>0.66549593792828698</v>
      </c>
      <c r="I734" s="97">
        <f ca="1">'Historical Financials'!F7*(1+C734)</f>
        <v>1158.1510138140764</v>
      </c>
      <c r="J734" s="97">
        <f t="shared" ca="1" si="199"/>
        <v>1292.7079518104981</v>
      </c>
      <c r="K734" s="97">
        <f t="shared" ca="1" si="200"/>
        <v>1442.8980579749871</v>
      </c>
      <c r="L734" s="97">
        <f t="shared" ca="1" si="201"/>
        <v>1610.5376336488948</v>
      </c>
      <c r="M734" s="97">
        <f t="shared" ca="1" si="202"/>
        <v>1797.6540026948642</v>
      </c>
      <c r="N734" s="54">
        <f>Assumptions!E59</f>
        <v>0.25</v>
      </c>
      <c r="O734" s="77">
        <f t="shared" ca="1" si="203"/>
        <v>0.26392822402887417</v>
      </c>
      <c r="P734" s="77">
        <f t="shared" ca="1" si="204"/>
        <v>0.27785644805774834</v>
      </c>
      <c r="Q734" s="77">
        <f t="shared" ca="1" si="205"/>
        <v>0.29178467208662257</v>
      </c>
      <c r="R734" s="77">
        <f t="shared" ca="1" si="206"/>
        <v>0.30571289611549674</v>
      </c>
      <c r="S734" s="97">
        <f t="shared" ca="1" si="207"/>
        <v>192.68619880019881</v>
      </c>
      <c r="T734" s="97">
        <f t="shared" ca="1" si="208"/>
        <v>227.05531090045736</v>
      </c>
      <c r="U734" s="97">
        <f t="shared" ca="1" si="209"/>
        <v>266.80965268823678</v>
      </c>
      <c r="V734" s="97">
        <f t="shared" ca="1" si="210"/>
        <v>312.73663609358141</v>
      </c>
      <c r="W734" s="97">
        <f t="shared" ca="1" si="211"/>
        <v>365.73394819515164</v>
      </c>
      <c r="X734" s="97">
        <f t="shared" ca="1" si="212"/>
        <v>992.9412136062881</v>
      </c>
      <c r="Y734" s="97">
        <f t="shared" ca="1" si="213"/>
        <v>5099.6049944757297</v>
      </c>
      <c r="Z734" s="97">
        <f t="shared" ca="1" si="214"/>
        <v>5810.0944349950378</v>
      </c>
      <c r="AA734" s="97">
        <f ca="1">Assumptions!D40*Y734+(1-Assumptions!D40)*Z734</f>
        <v>5419.3252427094176</v>
      </c>
      <c r="AB734" s="97">
        <f t="shared" ca="1" si="215"/>
        <v>3306.0317952485098</v>
      </c>
      <c r="AC734" s="97">
        <f t="shared" ca="1" si="216"/>
        <v>4298.9730088547976</v>
      </c>
      <c r="AD734" s="97">
        <f ca="1">AC734+Assumptions!D47-Assumptions!D48-Assumptions!D49</f>
        <v>5439.4730088547976</v>
      </c>
      <c r="AE734" s="73">
        <f ca="1">AD734/Assumptions!D46</f>
        <v>116.97791416892038</v>
      </c>
      <c r="AF734" s="77">
        <f ca="1">AE734/Assumptions!D45-1</f>
        <v>0.16049518024722609</v>
      </c>
    </row>
    <row r="735" spans="2:32" x14ac:dyDescent="0.2">
      <c r="B735" s="130">
        <v>724</v>
      </c>
      <c r="C735" s="77">
        <f ca="1">MAX(Assumptions!F70,MIN(Assumptions!G70,NORMINV(RAND(),Assumptions!D70,Assumptions!E70)))</f>
        <v>0.18572113530019349</v>
      </c>
      <c r="D735" s="77">
        <f ca="1">MAX(Assumptions!F71,MIN(Assumptions!G71,NORMINV(RAND(),Assumptions!D71,Assumptions!E71)))</f>
        <v>0.34613721583615426</v>
      </c>
      <c r="E735" s="77">
        <f ca="1">MAX(Assumptions!F72,MIN(Assumptions!G72,NORMINV(RAND(),Assumptions!D72,Assumptions!E72)))</f>
        <v>9.0800813917264508E-2</v>
      </c>
      <c r="F735" s="77">
        <f ca="1">MAX(Assumptions!F73,MIN(Assumptions!G73,NORMINV(RAND(),Assumptions!D73,Assumptions!E73)))</f>
        <v>3.7331460530328667E-2</v>
      </c>
      <c r="G735" s="101">
        <f ca="1">MAX(Assumptions!F74,MIN(Assumptions!G74,NORMINV(RAND(),Assumptions!D74,Assumptions!E74)))</f>
        <v>12.093403590611217</v>
      </c>
      <c r="H735" s="77">
        <f ca="1">MAX(Assumptions!F75,MIN(Assumptions!G75,NORMINV(RAND(),Assumptions!D75,Assumptions!E75)))</f>
        <v>0.55420318307773386</v>
      </c>
      <c r="I735" s="97">
        <f ca="1">'Historical Financials'!F7*(1+C735)</f>
        <v>1230.3042499874807</v>
      </c>
      <c r="J735" s="97">
        <f t="shared" ca="1" si="199"/>
        <v>1458.7977520598088</v>
      </c>
      <c r="K735" s="97">
        <f t="shared" ca="1" si="200"/>
        <v>1729.7273267457267</v>
      </c>
      <c r="L735" s="97">
        <f t="shared" ca="1" si="201"/>
        <v>2050.9742496287117</v>
      </c>
      <c r="M735" s="97">
        <f t="shared" ca="1" si="202"/>
        <v>2431.8835157412186</v>
      </c>
      <c r="N735" s="54">
        <f>Assumptions!E59</f>
        <v>0.25</v>
      </c>
      <c r="O735" s="77">
        <f t="shared" ca="1" si="203"/>
        <v>0.27403430395903855</v>
      </c>
      <c r="P735" s="77">
        <f t="shared" ca="1" si="204"/>
        <v>0.2980686079180771</v>
      </c>
      <c r="Q735" s="77">
        <f t="shared" ca="1" si="205"/>
        <v>0.32210291187711571</v>
      </c>
      <c r="R735" s="77">
        <f t="shared" ca="1" si="206"/>
        <v>0.34613721583615426</v>
      </c>
      <c r="S735" s="97">
        <f t="shared" ca="1" si="207"/>
        <v>170.45963287428145</v>
      </c>
      <c r="T735" s="97">
        <f t="shared" ca="1" si="208"/>
        <v>221.54861173237674</v>
      </c>
      <c r="U735" s="97">
        <f t="shared" ca="1" si="209"/>
        <v>285.73464527023572</v>
      </c>
      <c r="V735" s="97">
        <f t="shared" ca="1" si="210"/>
        <v>366.12035478229569</v>
      </c>
      <c r="W735" s="97">
        <f t="shared" ca="1" si="211"/>
        <v>466.50905819712648</v>
      </c>
      <c r="X735" s="97">
        <f t="shared" ca="1" si="212"/>
        <v>1123.3190935543407</v>
      </c>
      <c r="Y735" s="97">
        <f t="shared" ca="1" si="213"/>
        <v>9050.5026157374577</v>
      </c>
      <c r="Z735" s="97">
        <f t="shared" ca="1" si="214"/>
        <v>10179.808582338061</v>
      </c>
      <c r="AA735" s="97">
        <f ca="1">Assumptions!D40*Y735+(1-Assumptions!D40)*Z735</f>
        <v>9558.690300707729</v>
      </c>
      <c r="AB735" s="97">
        <f t="shared" ca="1" si="215"/>
        <v>6189.7217185599739</v>
      </c>
      <c r="AC735" s="97">
        <f t="shared" ca="1" si="216"/>
        <v>7313.0408121143146</v>
      </c>
      <c r="AD735" s="97">
        <f ca="1">AC735+Assumptions!D47-Assumptions!D48-Assumptions!D49</f>
        <v>8453.5408121143155</v>
      </c>
      <c r="AE735" s="73">
        <f ca="1">AD735/Assumptions!D46</f>
        <v>181.79657660460893</v>
      </c>
      <c r="AF735" s="77">
        <f ca="1">AE735/Assumptions!D45-1</f>
        <v>0.80353746631556477</v>
      </c>
    </row>
    <row r="736" spans="2:32" x14ac:dyDescent="0.2">
      <c r="B736" s="130">
        <v>725</v>
      </c>
      <c r="C736" s="77">
        <f ca="1">MAX(Assumptions!F70,MIN(Assumptions!G70,NORMINV(RAND(),Assumptions!D70,Assumptions!E70)))</f>
        <v>0.1687360598040693</v>
      </c>
      <c r="D736" s="77">
        <f ca="1">MAX(Assumptions!F71,MIN(Assumptions!G71,NORMINV(RAND(),Assumptions!D71,Assumptions!E71)))</f>
        <v>0.28562135636305869</v>
      </c>
      <c r="E736" s="77">
        <f ca="1">MAX(Assumptions!F72,MIN(Assumptions!G72,NORMINV(RAND(),Assumptions!D72,Assumptions!E72)))</f>
        <v>8.2366486437076225E-2</v>
      </c>
      <c r="F736" s="77">
        <f ca="1">MAX(Assumptions!F73,MIN(Assumptions!G73,NORMINV(RAND(),Assumptions!D73,Assumptions!E73)))</f>
        <v>2.9006992338424083E-2</v>
      </c>
      <c r="G736" s="101">
        <f ca="1">MAX(Assumptions!F74,MIN(Assumptions!G74,NORMINV(RAND(),Assumptions!D74,Assumptions!E74)))</f>
        <v>21.02737131799222</v>
      </c>
      <c r="H736" s="77">
        <f ca="1">MAX(Assumptions!F75,MIN(Assumptions!G75,NORMINV(RAND(),Assumptions!D75,Assumptions!E75)))</f>
        <v>0.62462156205861308</v>
      </c>
      <c r="I736" s="97">
        <f ca="1">'Historical Financials'!F7*(1+C736)</f>
        <v>1212.6805356527022</v>
      </c>
      <c r="J736" s="97">
        <f t="shared" ca="1" si="199"/>
        <v>1417.3034710398274</v>
      </c>
      <c r="K736" s="97">
        <f t="shared" ca="1" si="200"/>
        <v>1656.4536742897187</v>
      </c>
      <c r="L736" s="97">
        <f t="shared" ca="1" si="201"/>
        <v>1935.957140537339</v>
      </c>
      <c r="M736" s="97">
        <f t="shared" ca="1" si="202"/>
        <v>2262.6229203811622</v>
      </c>
      <c r="N736" s="54">
        <f>Assumptions!E59</f>
        <v>0.25</v>
      </c>
      <c r="O736" s="77">
        <f t="shared" ca="1" si="203"/>
        <v>0.25890533909076469</v>
      </c>
      <c r="P736" s="77">
        <f t="shared" ca="1" si="204"/>
        <v>0.26781067818152937</v>
      </c>
      <c r="Q736" s="77">
        <f t="shared" ca="1" si="205"/>
        <v>0.276716017272294</v>
      </c>
      <c r="R736" s="77">
        <f t="shared" ca="1" si="206"/>
        <v>0.28562135636305869</v>
      </c>
      <c r="S736" s="97">
        <f t="shared" ca="1" si="207"/>
        <v>189.36660261436663</v>
      </c>
      <c r="T736" s="97">
        <f t="shared" ca="1" si="208"/>
        <v>229.2032805203649</v>
      </c>
      <c r="U736" s="97">
        <f t="shared" ca="1" si="209"/>
        <v>277.09210756093285</v>
      </c>
      <c r="V736" s="97">
        <f t="shared" ca="1" si="210"/>
        <v>334.61623534023516</v>
      </c>
      <c r="W736" s="97">
        <f t="shared" ca="1" si="211"/>
        <v>403.66382534418159</v>
      </c>
      <c r="X736" s="97">
        <f t="shared" ca="1" si="212"/>
        <v>1104.6731932666944</v>
      </c>
      <c r="Y736" s="97">
        <f t="shared" ca="1" si="213"/>
        <v>7784.4234817011047</v>
      </c>
      <c r="Z736" s="97">
        <f t="shared" ca="1" si="214"/>
        <v>13589.010784672162</v>
      </c>
      <c r="AA736" s="97">
        <f ca="1">Assumptions!D40*Y736+(1-Assumptions!D40)*Z736</f>
        <v>10396.487768038081</v>
      </c>
      <c r="AB736" s="97">
        <f t="shared" ca="1" si="215"/>
        <v>6998.6610968388204</v>
      </c>
      <c r="AC736" s="97">
        <f t="shared" ca="1" si="216"/>
        <v>8103.3342901055148</v>
      </c>
      <c r="AD736" s="97">
        <f ca="1">AC736+Assumptions!D47-Assumptions!D48-Assumptions!D49</f>
        <v>9243.8342901055148</v>
      </c>
      <c r="AE736" s="73">
        <f ca="1">AD736/Assumptions!D46</f>
        <v>198.79213527108635</v>
      </c>
      <c r="AF736" s="77">
        <f ca="1">AE736/Assumptions!D45-1</f>
        <v>0.97214419911792027</v>
      </c>
    </row>
    <row r="737" spans="2:32" x14ac:dyDescent="0.2">
      <c r="B737" s="130">
        <v>726</v>
      </c>
      <c r="C737" s="77">
        <f ca="1">MAX(Assumptions!F70,MIN(Assumptions!G70,NORMINV(RAND(),Assumptions!D70,Assumptions!E70)))</f>
        <v>0.14151812584395371</v>
      </c>
      <c r="D737" s="77">
        <f ca="1">MAX(Assumptions!F71,MIN(Assumptions!G71,NORMINV(RAND(),Assumptions!D71,Assumptions!E71)))</f>
        <v>0.33016345057733765</v>
      </c>
      <c r="E737" s="77">
        <f ca="1">MAX(Assumptions!F72,MIN(Assumptions!G72,NORMINV(RAND(),Assumptions!D72,Assumptions!E72)))</f>
        <v>0.10015781199052852</v>
      </c>
      <c r="F737" s="77">
        <f ca="1">MAX(Assumptions!F73,MIN(Assumptions!G73,NORMINV(RAND(),Assumptions!D73,Assumptions!E73)))</f>
        <v>4.2266275345375123E-2</v>
      </c>
      <c r="G737" s="101">
        <f ca="1">MAX(Assumptions!F74,MIN(Assumptions!G74,NORMINV(RAND(),Assumptions!D74,Assumptions!E74)))</f>
        <v>12.884210867622127</v>
      </c>
      <c r="H737" s="77">
        <f ca="1">MAX(Assumptions!F75,MIN(Assumptions!G75,NORMINV(RAND(),Assumptions!D75,Assumptions!E75)))</f>
        <v>0.54571673619419714</v>
      </c>
      <c r="I737" s="97">
        <f ca="1">'Historical Financials'!F7*(1+C737)</f>
        <v>1184.4392073756862</v>
      </c>
      <c r="J737" s="97">
        <f t="shared" ca="1" si="199"/>
        <v>1352.0588241795915</v>
      </c>
      <c r="K737" s="97">
        <f t="shared" ca="1" si="200"/>
        <v>1543.399655008267</v>
      </c>
      <c r="L737" s="97">
        <f t="shared" ca="1" si="201"/>
        <v>1761.8186816132418</v>
      </c>
      <c r="M737" s="97">
        <f t="shared" ca="1" si="202"/>
        <v>2011.1479595120131</v>
      </c>
      <c r="N737" s="54">
        <f>Assumptions!E59</f>
        <v>0.25</v>
      </c>
      <c r="O737" s="77">
        <f t="shared" ca="1" si="203"/>
        <v>0.27004086264433441</v>
      </c>
      <c r="P737" s="77">
        <f t="shared" ca="1" si="204"/>
        <v>0.29008172528866882</v>
      </c>
      <c r="Q737" s="77">
        <f t="shared" ca="1" si="205"/>
        <v>0.31012258793300324</v>
      </c>
      <c r="R737" s="77">
        <f t="shared" ca="1" si="206"/>
        <v>0.33016345057733765</v>
      </c>
      <c r="S737" s="97">
        <f t="shared" ca="1" si="207"/>
        <v>161.59207461737532</v>
      </c>
      <c r="T737" s="97">
        <f t="shared" ca="1" si="208"/>
        <v>199.24725488155596</v>
      </c>
      <c r="U737" s="97">
        <f t="shared" ca="1" si="209"/>
        <v>244.32395035030225</v>
      </c>
      <c r="V737" s="97">
        <f t="shared" ca="1" si="210"/>
        <v>298.16858426700963</v>
      </c>
      <c r="W737" s="97">
        <f t="shared" ca="1" si="211"/>
        <v>362.36003295831955</v>
      </c>
      <c r="X737" s="97">
        <f t="shared" ca="1" si="212"/>
        <v>923.35801814592469</v>
      </c>
      <c r="Y737" s="97">
        <f t="shared" ca="1" si="213"/>
        <v>6523.8489729588746</v>
      </c>
      <c r="Z737" s="97">
        <f t="shared" ca="1" si="214"/>
        <v>8555.2132910435321</v>
      </c>
      <c r="AA737" s="97">
        <f ca="1">Assumptions!D40*Y737+(1-Assumptions!D40)*Z737</f>
        <v>7437.9629160969707</v>
      </c>
      <c r="AB737" s="97">
        <f t="shared" ca="1" si="215"/>
        <v>4615.0783033666521</v>
      </c>
      <c r="AC737" s="97">
        <f t="shared" ca="1" si="216"/>
        <v>5538.4363215125768</v>
      </c>
      <c r="AD737" s="97">
        <f ca="1">AC737+Assumptions!D47-Assumptions!D48-Assumptions!D49</f>
        <v>6678.9363215125768</v>
      </c>
      <c r="AE737" s="73">
        <f ca="1">AD737/Assumptions!D46</f>
        <v>143.63303917231349</v>
      </c>
      <c r="AF737" s="77">
        <f ca="1">AE737/Assumptions!D45-1</f>
        <v>0.42493094416977661</v>
      </c>
    </row>
    <row r="738" spans="2:32" x14ac:dyDescent="0.2">
      <c r="B738" s="130">
        <v>727</v>
      </c>
      <c r="C738" s="77">
        <f ca="1">MAX(Assumptions!F70,MIN(Assumptions!G70,NORMINV(RAND(),Assumptions!D70,Assumptions!E70)))</f>
        <v>0.14395996916534401</v>
      </c>
      <c r="D738" s="77">
        <f ca="1">MAX(Assumptions!F71,MIN(Assumptions!G71,NORMINV(RAND(),Assumptions!D71,Assumptions!E71)))</f>
        <v>0.27808956103028404</v>
      </c>
      <c r="E738" s="77">
        <f ca="1">MAX(Assumptions!F72,MIN(Assumptions!G72,NORMINV(RAND(),Assumptions!D72,Assumptions!E72)))</f>
        <v>8.4723281807461442E-2</v>
      </c>
      <c r="F738" s="77">
        <f ca="1">MAX(Assumptions!F73,MIN(Assumptions!G73,NORMINV(RAND(),Assumptions!D73,Assumptions!E73)))</f>
        <v>4.2993997231261322E-2</v>
      </c>
      <c r="G738" s="101">
        <f ca="1">MAX(Assumptions!F74,MIN(Assumptions!G74,NORMINV(RAND(),Assumptions!D74,Assumptions!E74)))</f>
        <v>13.942153622319642</v>
      </c>
      <c r="H738" s="77">
        <f ca="1">MAX(Assumptions!F75,MIN(Assumptions!G75,NORMINV(RAND(),Assumptions!D75,Assumptions!E75)))</f>
        <v>0.57828591547939001</v>
      </c>
      <c r="I738" s="97">
        <f ca="1">'Historical Financials'!F7*(1+C738)</f>
        <v>1186.9728640059607</v>
      </c>
      <c r="J738" s="97">
        <f t="shared" ca="1" si="199"/>
        <v>1357.8494409083587</v>
      </c>
      <c r="K738" s="97">
        <f t="shared" ca="1" si="200"/>
        <v>1553.3254045527055</v>
      </c>
      <c r="L738" s="97">
        <f t="shared" ca="1" si="201"/>
        <v>1776.9420818958583</v>
      </c>
      <c r="M738" s="97">
        <f t="shared" ca="1" si="202"/>
        <v>2032.7506092141882</v>
      </c>
      <c r="N738" s="54">
        <f>Assumptions!E59</f>
        <v>0.25</v>
      </c>
      <c r="O738" s="77">
        <f t="shared" ca="1" si="203"/>
        <v>0.25702239025757101</v>
      </c>
      <c r="P738" s="77">
        <f t="shared" ca="1" si="204"/>
        <v>0.26404478051514202</v>
      </c>
      <c r="Q738" s="77">
        <f t="shared" ca="1" si="205"/>
        <v>0.27106717077271303</v>
      </c>
      <c r="R738" s="77">
        <f t="shared" ca="1" si="206"/>
        <v>0.27808956103028404</v>
      </c>
      <c r="S738" s="97">
        <f t="shared" ca="1" si="207"/>
        <v>171.60242232772012</v>
      </c>
      <c r="T738" s="97">
        <f t="shared" ca="1" si="208"/>
        <v>201.82045959848548</v>
      </c>
      <c r="U738" s="97">
        <f t="shared" ca="1" si="209"/>
        <v>237.18250257614926</v>
      </c>
      <c r="V738" s="97">
        <f t="shared" ca="1" si="210"/>
        <v>278.54336017748125</v>
      </c>
      <c r="W738" s="97">
        <f t="shared" ca="1" si="211"/>
        <v>326.8973510438974</v>
      </c>
      <c r="X738" s="97">
        <f t="shared" ca="1" si="212"/>
        <v>934.4323773302001</v>
      </c>
      <c r="Y738" s="97">
        <f t="shared" ca="1" si="213"/>
        <v>8170.5684224465231</v>
      </c>
      <c r="Z738" s="97">
        <f t="shared" ca="1" si="214"/>
        <v>7881.3143550368968</v>
      </c>
      <c r="AA738" s="97">
        <f ca="1">Assumptions!D40*Y738+(1-Assumptions!D40)*Z738</f>
        <v>8040.4040921121914</v>
      </c>
      <c r="AB738" s="97">
        <f t="shared" ca="1" si="215"/>
        <v>5354.0579507537195</v>
      </c>
      <c r="AC738" s="97">
        <f t="shared" ca="1" si="216"/>
        <v>6288.4903280839198</v>
      </c>
      <c r="AD738" s="97">
        <f ca="1">AC738+Assumptions!D47-Assumptions!D48-Assumptions!D49</f>
        <v>7428.9903280839198</v>
      </c>
      <c r="AE738" s="73">
        <f ca="1">AD738/Assumptions!D46</f>
        <v>159.76323286201978</v>
      </c>
      <c r="AF738" s="77">
        <f ca="1">AE738/Assumptions!D45-1</f>
        <v>0.58495270696448198</v>
      </c>
    </row>
    <row r="739" spans="2:32" x14ac:dyDescent="0.2">
      <c r="B739" s="130">
        <v>728</v>
      </c>
      <c r="C739" s="77">
        <f ca="1">MAX(Assumptions!F70,MIN(Assumptions!G70,NORMINV(RAND(),Assumptions!D70,Assumptions!E70)))</f>
        <v>0.13352342465523892</v>
      </c>
      <c r="D739" s="77">
        <f ca="1">MAX(Assumptions!F71,MIN(Assumptions!G71,NORMINV(RAND(),Assumptions!D71,Assumptions!E71)))</f>
        <v>0.33359706077590612</v>
      </c>
      <c r="E739" s="77">
        <f ca="1">MAX(Assumptions!F72,MIN(Assumptions!G72,NORMINV(RAND(),Assumptions!D72,Assumptions!E72)))</f>
        <v>7.7552201507085555E-2</v>
      </c>
      <c r="F739" s="77">
        <f ca="1">MAX(Assumptions!F73,MIN(Assumptions!G73,NORMINV(RAND(),Assumptions!D73,Assumptions!E73)))</f>
        <v>2.0154012291594491E-2</v>
      </c>
      <c r="G739" s="101">
        <f ca="1">MAX(Assumptions!F74,MIN(Assumptions!G74,NORMINV(RAND(),Assumptions!D74,Assumptions!E74)))</f>
        <v>12.566937479945729</v>
      </c>
      <c r="H739" s="77">
        <f ca="1">MAX(Assumptions!F75,MIN(Assumptions!G75,NORMINV(RAND(),Assumptions!D75,Assumptions!E75)))</f>
        <v>0.54653168698127386</v>
      </c>
      <c r="I739" s="97">
        <f ca="1">'Historical Financials'!F7*(1+C739)</f>
        <v>1176.1439054222758</v>
      </c>
      <c r="J739" s="97">
        <f t="shared" ca="1" si="199"/>
        <v>1333.1866675616454</v>
      </c>
      <c r="K739" s="97">
        <f t="shared" ca="1" si="200"/>
        <v>1511.1983171191816</v>
      </c>
      <c r="L739" s="97">
        <f t="shared" ca="1" si="201"/>
        <v>1712.9786917541683</v>
      </c>
      <c r="M739" s="97">
        <f t="shared" ca="1" si="202"/>
        <v>1941.7014730386354</v>
      </c>
      <c r="N739" s="54">
        <f>Assumptions!E59</f>
        <v>0.25</v>
      </c>
      <c r="O739" s="77">
        <f t="shared" ca="1" si="203"/>
        <v>0.27089926519397656</v>
      </c>
      <c r="P739" s="77">
        <f t="shared" ca="1" si="204"/>
        <v>0.29179853038795306</v>
      </c>
      <c r="Q739" s="77">
        <f t="shared" ca="1" si="205"/>
        <v>0.31269779558192956</v>
      </c>
      <c r="R739" s="77">
        <f t="shared" ca="1" si="206"/>
        <v>0.33359706077590612</v>
      </c>
      <c r="S739" s="97">
        <f t="shared" ca="1" si="207"/>
        <v>160.69997819079504</v>
      </c>
      <c r="T739" s="97">
        <f t="shared" ca="1" si="208"/>
        <v>197.38499527235487</v>
      </c>
      <c r="U739" s="97">
        <f t="shared" ca="1" si="209"/>
        <v>241.00159022875343</v>
      </c>
      <c r="V739" s="97">
        <f t="shared" ca="1" si="210"/>
        <v>292.74678008426002</v>
      </c>
      <c r="W739" s="97">
        <f t="shared" ca="1" si="211"/>
        <v>354.01366181772016</v>
      </c>
      <c r="X739" s="97">
        <f t="shared" ca="1" si="212"/>
        <v>972.57570342713916</v>
      </c>
      <c r="Y739" s="97">
        <f t="shared" ca="1" si="213"/>
        <v>6291.983465776605</v>
      </c>
      <c r="Z739" s="97">
        <f t="shared" ca="1" si="214"/>
        <v>8140.182282353876</v>
      </c>
      <c r="AA739" s="97">
        <f ca="1">Assumptions!D40*Y739+(1-Assumptions!D40)*Z739</f>
        <v>7123.6729332363775</v>
      </c>
      <c r="AB739" s="97">
        <f t="shared" ca="1" si="215"/>
        <v>4903.5699954593201</v>
      </c>
      <c r="AC739" s="97">
        <f t="shared" ca="1" si="216"/>
        <v>5876.1456988864593</v>
      </c>
      <c r="AD739" s="97">
        <f ca="1">AC739+Assumptions!D47-Assumptions!D48-Assumptions!D49</f>
        <v>7016.6456988864593</v>
      </c>
      <c r="AE739" s="73">
        <f ca="1">AD739/Assumptions!D46</f>
        <v>150.8956064276658</v>
      </c>
      <c r="AF739" s="77">
        <f ca="1">AE739/Assumptions!D45-1</f>
        <v>0.49698022249668461</v>
      </c>
    </row>
    <row r="740" spans="2:32" x14ac:dyDescent="0.2">
      <c r="B740" s="130">
        <v>729</v>
      </c>
      <c r="C740" s="77">
        <f ca="1">MAX(Assumptions!F70,MIN(Assumptions!G70,NORMINV(RAND(),Assumptions!D70,Assumptions!E70)))</f>
        <v>0.11261567283309032</v>
      </c>
      <c r="D740" s="77">
        <f ca="1">MAX(Assumptions!F71,MIN(Assumptions!G71,NORMINV(RAND(),Assumptions!D71,Assumptions!E71)))</f>
        <v>0.34811085801007896</v>
      </c>
      <c r="E740" s="77">
        <f ca="1">MAX(Assumptions!F72,MIN(Assumptions!G72,NORMINV(RAND(),Assumptions!D72,Assumptions!E72)))</f>
        <v>9.0456205259834041E-2</v>
      </c>
      <c r="F740" s="77">
        <f ca="1">MAX(Assumptions!F73,MIN(Assumptions!G73,NORMINV(RAND(),Assumptions!D73,Assumptions!E73)))</f>
        <v>0.05</v>
      </c>
      <c r="G740" s="101">
        <f ca="1">MAX(Assumptions!F74,MIN(Assumptions!G74,NORMINV(RAND(),Assumptions!D74,Assumptions!E74)))</f>
        <v>14.674888942583573</v>
      </c>
      <c r="H740" s="77">
        <f ca="1">MAX(Assumptions!F75,MIN(Assumptions!G75,NORMINV(RAND(),Assumptions!D75,Assumptions!E75)))</f>
        <v>0.54152080783375844</v>
      </c>
      <c r="I740" s="97">
        <f ca="1">'Historical Financials'!F7*(1+C740)</f>
        <v>1154.4500221316143</v>
      </c>
      <c r="J740" s="97">
        <f t="shared" ca="1" si="199"/>
        <v>1284.459188126142</v>
      </c>
      <c r="K740" s="97">
        <f t="shared" ca="1" si="200"/>
        <v>1429.1094238236124</v>
      </c>
      <c r="L740" s="97">
        <f t="shared" ca="1" si="201"/>
        <v>1590.0495431396184</v>
      </c>
      <c r="M740" s="97">
        <f t="shared" ca="1" si="202"/>
        <v>1769.1140422782344</v>
      </c>
      <c r="N740" s="54">
        <f>Assumptions!E59</f>
        <v>0.25</v>
      </c>
      <c r="O740" s="77">
        <f t="shared" ca="1" si="203"/>
        <v>0.27452771450251973</v>
      </c>
      <c r="P740" s="77">
        <f t="shared" ca="1" si="204"/>
        <v>0.29905542900503945</v>
      </c>
      <c r="Q740" s="77">
        <f t="shared" ca="1" si="205"/>
        <v>0.32358314350755923</v>
      </c>
      <c r="R740" s="77">
        <f t="shared" ca="1" si="206"/>
        <v>0.34811085801007896</v>
      </c>
      <c r="S740" s="97">
        <f t="shared" ca="1" si="207"/>
        <v>156.28967714710302</v>
      </c>
      <c r="T740" s="97">
        <f t="shared" ca="1" si="208"/>
        <v>190.95087517442832</v>
      </c>
      <c r="U740" s="97">
        <f t="shared" ca="1" si="209"/>
        <v>231.43675050257812</v>
      </c>
      <c r="V740" s="97">
        <f t="shared" ca="1" si="210"/>
        <v>278.6196196810119</v>
      </c>
      <c r="W740" s="97">
        <f t="shared" ca="1" si="211"/>
        <v>333.49440204413878</v>
      </c>
      <c r="X740" s="97">
        <f t="shared" ca="1" si="212"/>
        <v>895.74407548160457</v>
      </c>
      <c r="Y740" s="97">
        <f t="shared" ca="1" si="213"/>
        <v>8655.5108146537568</v>
      </c>
      <c r="Z740" s="97">
        <f t="shared" ca="1" si="214"/>
        <v>9037.4981758290269</v>
      </c>
      <c r="AA740" s="97">
        <f ca="1">Assumptions!D40*Y740+(1-Assumptions!D40)*Z740</f>
        <v>8827.4051271826283</v>
      </c>
      <c r="AB740" s="97">
        <f t="shared" ca="1" si="215"/>
        <v>5725.2165455415361</v>
      </c>
      <c r="AC740" s="97">
        <f t="shared" ca="1" si="216"/>
        <v>6620.9606210231404</v>
      </c>
      <c r="AD740" s="97">
        <f ca="1">AC740+Assumptions!D47-Assumptions!D48-Assumptions!D49</f>
        <v>7761.4606210231404</v>
      </c>
      <c r="AE740" s="73">
        <f ca="1">AD740/Assumptions!D46</f>
        <v>166.91313163490625</v>
      </c>
      <c r="AF740" s="77">
        <f ca="1">AE740/Assumptions!D45-1</f>
        <v>0.65588424240978438</v>
      </c>
    </row>
    <row r="741" spans="2:32" x14ac:dyDescent="0.2">
      <c r="B741" s="130">
        <v>730</v>
      </c>
      <c r="C741" s="77">
        <f ca="1">MAX(Assumptions!F70,MIN(Assumptions!G70,NORMINV(RAND(),Assumptions!D70,Assumptions!E70)))</f>
        <v>0.15444896833125396</v>
      </c>
      <c r="D741" s="77">
        <f ca="1">MAX(Assumptions!F71,MIN(Assumptions!G71,NORMINV(RAND(),Assumptions!D71,Assumptions!E71)))</f>
        <v>0.2689472417381385</v>
      </c>
      <c r="E741" s="77">
        <f ca="1">MAX(Assumptions!F72,MIN(Assumptions!G72,NORMINV(RAND(),Assumptions!D72,Assumptions!E72)))</f>
        <v>8.9519349836452572E-2</v>
      </c>
      <c r="F741" s="77">
        <f ca="1">MAX(Assumptions!F73,MIN(Assumptions!G73,NORMINV(RAND(),Assumptions!D73,Assumptions!E73)))</f>
        <v>2.2059099745646765E-2</v>
      </c>
      <c r="G741" s="101">
        <f ca="1">MAX(Assumptions!F74,MIN(Assumptions!G74,NORMINV(RAND(),Assumptions!D74,Assumptions!E74)))</f>
        <v>10.201049814670974</v>
      </c>
      <c r="H741" s="77">
        <f ca="1">MAX(Assumptions!F75,MIN(Assumptions!G75,NORMINV(RAND(),Assumptions!D75,Assumptions!E75)))</f>
        <v>0.54317760459631814</v>
      </c>
      <c r="I741" s="97">
        <f ca="1">'Historical Financials'!F7*(1+C741)</f>
        <v>1197.856249540509</v>
      </c>
      <c r="J741" s="97">
        <f t="shared" ca="1" si="199"/>
        <v>1382.8639114911857</v>
      </c>
      <c r="K741" s="97">
        <f t="shared" ca="1" si="200"/>
        <v>1596.4458159635219</v>
      </c>
      <c r="L741" s="97">
        <f t="shared" ca="1" si="201"/>
        <v>1843.0152252358348</v>
      </c>
      <c r="M741" s="97">
        <f t="shared" ca="1" si="202"/>
        <v>2127.667025392303</v>
      </c>
      <c r="N741" s="54">
        <f>Assumptions!E59</f>
        <v>0.25</v>
      </c>
      <c r="O741" s="77">
        <f t="shared" ca="1" si="203"/>
        <v>0.25473681043453461</v>
      </c>
      <c r="P741" s="77">
        <f t="shared" ca="1" si="204"/>
        <v>0.25947362086906922</v>
      </c>
      <c r="Q741" s="77">
        <f t="shared" ca="1" si="205"/>
        <v>0.26421043130360389</v>
      </c>
      <c r="R741" s="77">
        <f t="shared" ca="1" si="206"/>
        <v>0.2689472417381385</v>
      </c>
      <c r="S741" s="97">
        <f t="shared" ca="1" si="207"/>
        <v>162.66217206903579</v>
      </c>
      <c r="T741" s="97">
        <f t="shared" ca="1" si="208"/>
        <v>191.34318786999231</v>
      </c>
      <c r="U741" s="97">
        <f t="shared" ca="1" si="209"/>
        <v>225.00348812173183</v>
      </c>
      <c r="V741" s="97">
        <f t="shared" ca="1" si="210"/>
        <v>264.49699268983227</v>
      </c>
      <c r="W741" s="97">
        <f t="shared" ca="1" si="211"/>
        <v>310.82261726406438</v>
      </c>
      <c r="X741" s="97">
        <f t="shared" ca="1" si="212"/>
        <v>874.62964381325025</v>
      </c>
      <c r="Y741" s="97">
        <f t="shared" ca="1" si="213"/>
        <v>4709.129953622748</v>
      </c>
      <c r="Z741" s="97">
        <f t="shared" ca="1" si="214"/>
        <v>5837.3485493636335</v>
      </c>
      <c r="AA741" s="97">
        <f ca="1">Assumptions!D40*Y741+(1-Assumptions!D40)*Z741</f>
        <v>5216.8283217061462</v>
      </c>
      <c r="AB741" s="97">
        <f t="shared" ca="1" si="215"/>
        <v>3398.0659731443197</v>
      </c>
      <c r="AC741" s="97">
        <f t="shared" ca="1" si="216"/>
        <v>4272.6956169575697</v>
      </c>
      <c r="AD741" s="97">
        <f ca="1">AC741+Assumptions!D47-Assumptions!D48-Assumptions!D49</f>
        <v>5413.1956169575697</v>
      </c>
      <c r="AE741" s="73">
        <f ca="1">AD741/Assumptions!D46</f>
        <v>116.41280896682946</v>
      </c>
      <c r="AF741" s="77">
        <f ca="1">AE741/Assumptions!D45-1</f>
        <v>0.15488897784553046</v>
      </c>
    </row>
    <row r="742" spans="2:32" x14ac:dyDescent="0.2">
      <c r="B742" s="130">
        <v>731</v>
      </c>
      <c r="C742" s="77">
        <f ca="1">MAX(Assumptions!F70,MIN(Assumptions!G70,NORMINV(RAND(),Assumptions!D70,Assumptions!E70)))</f>
        <v>0.13265494163968899</v>
      </c>
      <c r="D742" s="77">
        <f ca="1">MAX(Assumptions!F71,MIN(Assumptions!G71,NORMINV(RAND(),Assumptions!D71,Assumptions!E71)))</f>
        <v>0.30781892482351647</v>
      </c>
      <c r="E742" s="77">
        <f ca="1">MAX(Assumptions!F72,MIN(Assumptions!G72,NORMINV(RAND(),Assumptions!D72,Assumptions!E72)))</f>
        <v>8.8103598294713009E-2</v>
      </c>
      <c r="F742" s="77">
        <f ca="1">MAX(Assumptions!F73,MIN(Assumptions!G73,NORMINV(RAND(),Assumptions!D73,Assumptions!E73)))</f>
        <v>3.8893269992138914E-2</v>
      </c>
      <c r="G742" s="101">
        <f ca="1">MAX(Assumptions!F74,MIN(Assumptions!G74,NORMINV(RAND(),Assumptions!D74,Assumptions!E74)))</f>
        <v>10.075732319929736</v>
      </c>
      <c r="H742" s="77">
        <f ca="1">MAX(Assumptions!F75,MIN(Assumptions!G75,NORMINV(RAND(),Assumptions!D75,Assumptions!E75)))</f>
        <v>0.5996751943911619</v>
      </c>
      <c r="I742" s="97">
        <f ca="1">'Historical Financials'!F7*(1+C742)</f>
        <v>1175.2427674453411</v>
      </c>
      <c r="J742" s="97">
        <f t="shared" ca="1" si="199"/>
        <v>1331.1445281732692</v>
      </c>
      <c r="K742" s="97">
        <f t="shared" ca="1" si="200"/>
        <v>1507.7274278720856</v>
      </c>
      <c r="L742" s="97">
        <f t="shared" ca="1" si="201"/>
        <v>1707.7349218250154</v>
      </c>
      <c r="M742" s="97">
        <f t="shared" ca="1" si="202"/>
        <v>1934.2743982157715</v>
      </c>
      <c r="N742" s="54">
        <f>Assumptions!E59</f>
        <v>0.25</v>
      </c>
      <c r="O742" s="77">
        <f t="shared" ca="1" si="203"/>
        <v>0.26445473120587915</v>
      </c>
      <c r="P742" s="77">
        <f t="shared" ca="1" si="204"/>
        <v>0.27890946241175824</v>
      </c>
      <c r="Q742" s="77">
        <f t="shared" ca="1" si="205"/>
        <v>0.29336419361763733</v>
      </c>
      <c r="R742" s="77">
        <f t="shared" ca="1" si="206"/>
        <v>0.30781892482351647</v>
      </c>
      <c r="S742" s="97">
        <f t="shared" ca="1" si="207"/>
        <v>176.190983756148</v>
      </c>
      <c r="T742" s="97">
        <f t="shared" ca="1" si="208"/>
        <v>211.1021405403437</v>
      </c>
      <c r="U742" s="97">
        <f t="shared" ca="1" si="209"/>
        <v>252.17508074795296</v>
      </c>
      <c r="V742" s="97">
        <f t="shared" ca="1" si="210"/>
        <v>300.43024314958575</v>
      </c>
      <c r="W742" s="97">
        <f t="shared" ca="1" si="211"/>
        <v>357.05036804886458</v>
      </c>
      <c r="X742" s="97">
        <f t="shared" ca="1" si="212"/>
        <v>984.37798896257243</v>
      </c>
      <c r="Y742" s="97">
        <f t="shared" ca="1" si="213"/>
        <v>7537.7921100920321</v>
      </c>
      <c r="Z742" s="97">
        <f t="shared" ca="1" si="214"/>
        <v>5999.1541535168317</v>
      </c>
      <c r="AA742" s="97">
        <f ca="1">Assumptions!D40*Y742+(1-Assumptions!D40)*Z742</f>
        <v>6845.4050296331916</v>
      </c>
      <c r="AB742" s="97">
        <f t="shared" ca="1" si="215"/>
        <v>4487.9490424874866</v>
      </c>
      <c r="AC742" s="97">
        <f t="shared" ca="1" si="216"/>
        <v>5472.3270314500587</v>
      </c>
      <c r="AD742" s="97">
        <f ca="1">AC742+Assumptions!D47-Assumptions!D48-Assumptions!D49</f>
        <v>6612.8270314500587</v>
      </c>
      <c r="AE742" s="73">
        <f ca="1">AD742/Assumptions!D46</f>
        <v>142.21133400967869</v>
      </c>
      <c r="AF742" s="77">
        <f ca="1">AE742/Assumptions!D45-1</f>
        <v>0.41082672628649508</v>
      </c>
    </row>
    <row r="743" spans="2:32" x14ac:dyDescent="0.2">
      <c r="B743" s="130">
        <v>732</v>
      </c>
      <c r="C743" s="77">
        <f ca="1">MAX(Assumptions!F70,MIN(Assumptions!G70,NORMINV(RAND(),Assumptions!D70,Assumptions!E70)))</f>
        <v>9.1844712362971925E-2</v>
      </c>
      <c r="D743" s="77">
        <f ca="1">MAX(Assumptions!F71,MIN(Assumptions!G71,NORMINV(RAND(),Assumptions!D71,Assumptions!E71)))</f>
        <v>0.31060556619258722</v>
      </c>
      <c r="E743" s="77">
        <f ca="1">MAX(Assumptions!F72,MIN(Assumptions!G72,NORMINV(RAND(),Assumptions!D72,Assumptions!E72)))</f>
        <v>0.10331443062379442</v>
      </c>
      <c r="F743" s="77">
        <f ca="1">MAX(Assumptions!F73,MIN(Assumptions!G73,NORMINV(RAND(),Assumptions!D73,Assumptions!E73)))</f>
        <v>3.4275992428435376E-2</v>
      </c>
      <c r="G743" s="101">
        <f ca="1">MAX(Assumptions!F74,MIN(Assumptions!G74,NORMINV(RAND(),Assumptions!D74,Assumptions!E74)))</f>
        <v>18.812116219194461</v>
      </c>
      <c r="H743" s="77">
        <f ca="1">MAX(Assumptions!F75,MIN(Assumptions!G75,NORMINV(RAND(),Assumptions!D75,Assumptions!E75)))</f>
        <v>0.63111823480353546</v>
      </c>
      <c r="I743" s="97">
        <f ca="1">'Historical Financials'!F7*(1+C743)</f>
        <v>1132.8980735478196</v>
      </c>
      <c r="J743" s="97">
        <f t="shared" ca="1" si="199"/>
        <v>1236.9487712493842</v>
      </c>
      <c r="K743" s="97">
        <f t="shared" ca="1" si="200"/>
        <v>1350.5559753525156</v>
      </c>
      <c r="L743" s="97">
        <f t="shared" ca="1" si="201"/>
        <v>1474.5974004388604</v>
      </c>
      <c r="M743" s="97">
        <f t="shared" ca="1" si="202"/>
        <v>1610.0313745333538</v>
      </c>
      <c r="N743" s="54">
        <f>Assumptions!E59</f>
        <v>0.25</v>
      </c>
      <c r="O743" s="77">
        <f t="shared" ca="1" si="203"/>
        <v>0.26515139154814682</v>
      </c>
      <c r="P743" s="77">
        <f t="shared" ca="1" si="204"/>
        <v>0.28030278309629364</v>
      </c>
      <c r="Q743" s="77">
        <f t="shared" ca="1" si="205"/>
        <v>0.2954541746444404</v>
      </c>
      <c r="R743" s="77">
        <f t="shared" ca="1" si="206"/>
        <v>0.31060556619258722</v>
      </c>
      <c r="S743" s="97">
        <f t="shared" ca="1" si="207"/>
        <v>178.74815809745647</v>
      </c>
      <c r="T743" s="97">
        <f t="shared" ca="1" si="208"/>
        <v>206.99333060514965</v>
      </c>
      <c r="U743" s="97">
        <f t="shared" ca="1" si="209"/>
        <v>238.91902123930467</v>
      </c>
      <c r="V743" s="97">
        <f t="shared" ca="1" si="210"/>
        <v>274.96304148325004</v>
      </c>
      <c r="W743" s="97">
        <f t="shared" ca="1" si="211"/>
        <v>315.61257732881944</v>
      </c>
      <c r="X743" s="97">
        <f t="shared" ca="1" si="212"/>
        <v>888.54488418489041</v>
      </c>
      <c r="Y743" s="97">
        <f t="shared" ca="1" si="213"/>
        <v>4728.2429929245509</v>
      </c>
      <c r="Z743" s="97">
        <f t="shared" ca="1" si="214"/>
        <v>9407.6516214073908</v>
      </c>
      <c r="AA743" s="97">
        <f ca="1">Assumptions!D40*Y743+(1-Assumptions!D40)*Z743</f>
        <v>6833.9768757418278</v>
      </c>
      <c r="AB743" s="97">
        <f t="shared" ca="1" si="215"/>
        <v>4180.0070324305816</v>
      </c>
      <c r="AC743" s="97">
        <f t="shared" ca="1" si="216"/>
        <v>5068.5519166154718</v>
      </c>
      <c r="AD743" s="97">
        <f ca="1">AC743+Assumptions!D47-Assumptions!D48-Assumptions!D49</f>
        <v>6209.0519166154718</v>
      </c>
      <c r="AE743" s="73">
        <f ca="1">AD743/Assumptions!D46</f>
        <v>133.52799820678433</v>
      </c>
      <c r="AF743" s="77">
        <f ca="1">AE743/Assumptions!D45-1</f>
        <v>0.32468252189270164</v>
      </c>
    </row>
    <row r="744" spans="2:32" x14ac:dyDescent="0.2">
      <c r="B744" s="130">
        <v>733</v>
      </c>
      <c r="C744" s="77">
        <f ca="1">MAX(Assumptions!F70,MIN(Assumptions!G70,NORMINV(RAND(),Assumptions!D70,Assumptions!E70)))</f>
        <v>0.21298005970880338</v>
      </c>
      <c r="D744" s="77">
        <f ca="1">MAX(Assumptions!F71,MIN(Assumptions!G71,NORMINV(RAND(),Assumptions!D71,Assumptions!E71)))</f>
        <v>0.21054495849616056</v>
      </c>
      <c r="E744" s="77">
        <f ca="1">MAX(Assumptions!F72,MIN(Assumptions!G72,NORMINV(RAND(),Assumptions!D72,Assumptions!E72)))</f>
        <v>0.1017453825846362</v>
      </c>
      <c r="F744" s="77">
        <f ca="1">MAX(Assumptions!F73,MIN(Assumptions!G73,NORMINV(RAND(),Assumptions!D73,Assumptions!E73)))</f>
        <v>3.2788461464022589E-2</v>
      </c>
      <c r="G744" s="101">
        <f ca="1">MAX(Assumptions!F74,MIN(Assumptions!G74,NORMINV(RAND(),Assumptions!D74,Assumptions!E74)))</f>
        <v>13.039590970777688</v>
      </c>
      <c r="H744" s="77">
        <f ca="1">MAX(Assumptions!F75,MIN(Assumptions!G75,NORMINV(RAND(),Assumptions!D75,Assumptions!E75)))</f>
        <v>0.60827411557330957</v>
      </c>
      <c r="I744" s="97">
        <f ca="1">'Historical Financials'!F7*(1+C744)</f>
        <v>1258.5881099538542</v>
      </c>
      <c r="J744" s="97">
        <f t="shared" ca="1" si="199"/>
        <v>1526.6422807606161</v>
      </c>
      <c r="K744" s="97">
        <f t="shared" ca="1" si="200"/>
        <v>1851.786644870996</v>
      </c>
      <c r="L744" s="97">
        <f t="shared" ca="1" si="201"/>
        <v>2246.1802750635857</v>
      </c>
      <c r="M744" s="97">
        <f t="shared" ca="1" si="202"/>
        <v>2724.5718841633648</v>
      </c>
      <c r="N744" s="54">
        <f>Assumptions!E59</f>
        <v>0.25</v>
      </c>
      <c r="O744" s="77">
        <f t="shared" ca="1" si="203"/>
        <v>0.24013623962404013</v>
      </c>
      <c r="P744" s="77">
        <f t="shared" ca="1" si="204"/>
        <v>0.23027247924808028</v>
      </c>
      <c r="Q744" s="77">
        <f t="shared" ca="1" si="205"/>
        <v>0.22040871887212043</v>
      </c>
      <c r="R744" s="77">
        <f t="shared" ca="1" si="206"/>
        <v>0.21054495849616056</v>
      </c>
      <c r="S744" s="97">
        <f t="shared" ca="1" si="207"/>
        <v>191.39164236331598</v>
      </c>
      <c r="T744" s="97">
        <f t="shared" ca="1" si="208"/>
        <v>222.99459037901457</v>
      </c>
      <c r="U744" s="97">
        <f t="shared" ca="1" si="209"/>
        <v>259.37751219551171</v>
      </c>
      <c r="V744" s="97">
        <f t="shared" ca="1" si="210"/>
        <v>301.14296031598457</v>
      </c>
      <c r="W744" s="97">
        <f t="shared" ca="1" si="211"/>
        <v>348.93332855034373</v>
      </c>
      <c r="X744" s="97">
        <f t="shared" ca="1" si="212"/>
        <v>970.70965283614976</v>
      </c>
      <c r="Y744" s="97">
        <f t="shared" ca="1" si="213"/>
        <v>5226.0789735187509</v>
      </c>
      <c r="Z744" s="97">
        <f t="shared" ca="1" si="214"/>
        <v>7480.094522976794</v>
      </c>
      <c r="AA744" s="97">
        <f ca="1">Assumptions!D40*Y744+(1-Assumptions!D40)*Z744</f>
        <v>6240.3859707748707</v>
      </c>
      <c r="AB744" s="97">
        <f t="shared" ca="1" si="215"/>
        <v>3844.1936460300717</v>
      </c>
      <c r="AC744" s="97">
        <f t="shared" ca="1" si="216"/>
        <v>4814.9032988662211</v>
      </c>
      <c r="AD744" s="97">
        <f ca="1">AC744+Assumptions!D47-Assumptions!D48-Assumptions!D49</f>
        <v>5955.4032988662211</v>
      </c>
      <c r="AE744" s="73">
        <f ca="1">AD744/Assumptions!D46</f>
        <v>128.0731892229295</v>
      </c>
      <c r="AF744" s="77">
        <f ca="1">AE744/Assumptions!D45-1</f>
        <v>0.27056735340207849</v>
      </c>
    </row>
    <row r="745" spans="2:32" x14ac:dyDescent="0.2">
      <c r="B745" s="130">
        <v>734</v>
      </c>
      <c r="C745" s="77">
        <f ca="1">MAX(Assumptions!F70,MIN(Assumptions!G70,NORMINV(RAND(),Assumptions!D70,Assumptions!E70)))</f>
        <v>0.14297870280329067</v>
      </c>
      <c r="D745" s="77">
        <f ca="1">MAX(Assumptions!F71,MIN(Assumptions!G71,NORMINV(RAND(),Assumptions!D71,Assumptions!E71)))</f>
        <v>0.26113740995764012</v>
      </c>
      <c r="E745" s="77">
        <f ca="1">MAX(Assumptions!F72,MIN(Assumptions!G72,NORMINV(RAND(),Assumptions!D72,Assumptions!E72)))</f>
        <v>7.8748129855613219E-2</v>
      </c>
      <c r="F745" s="77">
        <f ca="1">MAX(Assumptions!F73,MIN(Assumptions!G73,NORMINV(RAND(),Assumptions!D73,Assumptions!E73)))</f>
        <v>3.4881450799735592E-2</v>
      </c>
      <c r="G745" s="101">
        <f ca="1">MAX(Assumptions!F74,MIN(Assumptions!G74,NORMINV(RAND(),Assumptions!D74,Assumptions!E74)))</f>
        <v>14.194871463179412</v>
      </c>
      <c r="H745" s="77">
        <f ca="1">MAX(Assumptions!F75,MIN(Assumptions!G75,NORMINV(RAND(),Assumptions!D75,Assumptions!E75)))</f>
        <v>0.65652312887991071</v>
      </c>
      <c r="I745" s="97">
        <f ca="1">'Historical Financials'!F7*(1+C745)</f>
        <v>1185.9547020286943</v>
      </c>
      <c r="J745" s="97">
        <f t="shared" ca="1" si="199"/>
        <v>1355.5209669082203</v>
      </c>
      <c r="K745" s="97">
        <f t="shared" ca="1" si="200"/>
        <v>1549.33159637942</v>
      </c>
      <c r="L745" s="97">
        <f t="shared" ca="1" si="201"/>
        <v>1770.8530182419011</v>
      </c>
      <c r="M745" s="97">
        <f t="shared" ca="1" si="202"/>
        <v>2024.0472856454203</v>
      </c>
      <c r="N745" s="54">
        <f>Assumptions!E59</f>
        <v>0.25</v>
      </c>
      <c r="O745" s="77">
        <f t="shared" ca="1" si="203"/>
        <v>0.25278435248941</v>
      </c>
      <c r="P745" s="77">
        <f t="shared" ca="1" si="204"/>
        <v>0.25556870497882006</v>
      </c>
      <c r="Q745" s="77">
        <f t="shared" ca="1" si="205"/>
        <v>0.25835305746823012</v>
      </c>
      <c r="R745" s="77">
        <f t="shared" ca="1" si="206"/>
        <v>0.26113740995764012</v>
      </c>
      <c r="S745" s="97">
        <f t="shared" ca="1" si="207"/>
        <v>194.65167292143016</v>
      </c>
      <c r="T745" s="97">
        <f t="shared" ca="1" si="208"/>
        <v>224.96059783764878</v>
      </c>
      <c r="U745" s="97">
        <f t="shared" ca="1" si="209"/>
        <v>259.95733776477624</v>
      </c>
      <c r="V745" s="97">
        <f t="shared" ca="1" si="210"/>
        <v>300.36280551354542</v>
      </c>
      <c r="W745" s="97">
        <f t="shared" ca="1" si="211"/>
        <v>347.00823167390388</v>
      </c>
      <c r="X745" s="97">
        <f t="shared" ca="1" si="212"/>
        <v>1040.1830744665863</v>
      </c>
      <c r="Y745" s="97">
        <f t="shared" ca="1" si="213"/>
        <v>8186.4501704517234</v>
      </c>
      <c r="Z745" s="97">
        <f t="shared" ca="1" si="214"/>
        <v>7502.7627033947956</v>
      </c>
      <c r="AA745" s="97">
        <f ca="1">Assumptions!D40*Y745+(1-Assumptions!D40)*Z745</f>
        <v>7878.7908102761057</v>
      </c>
      <c r="AB745" s="97">
        <f t="shared" ca="1" si="215"/>
        <v>5393.3585186335549</v>
      </c>
      <c r="AC745" s="97">
        <f t="shared" ca="1" si="216"/>
        <v>6433.5415931001407</v>
      </c>
      <c r="AD745" s="97">
        <f ca="1">AC745+Assumptions!D47-Assumptions!D48-Assumptions!D49</f>
        <v>7574.0415931001407</v>
      </c>
      <c r="AE745" s="73">
        <f ca="1">AD745/Assumptions!D46</f>
        <v>162.88261490537937</v>
      </c>
      <c r="AF745" s="77">
        <f ca="1">AE745/Assumptions!D45-1</f>
        <v>0.61589895739463674</v>
      </c>
    </row>
    <row r="746" spans="2:32" x14ac:dyDescent="0.2">
      <c r="B746" s="130">
        <v>735</v>
      </c>
      <c r="C746" s="77">
        <f ca="1">MAX(Assumptions!F70,MIN(Assumptions!G70,NORMINV(RAND(),Assumptions!D70,Assumptions!E70)))</f>
        <v>0.15013628739663409</v>
      </c>
      <c r="D746" s="77">
        <f ca="1">MAX(Assumptions!F71,MIN(Assumptions!G71,NORMINV(RAND(),Assumptions!D71,Assumptions!E71)))</f>
        <v>0.31534397266935726</v>
      </c>
      <c r="E746" s="77">
        <f ca="1">MAX(Assumptions!F72,MIN(Assumptions!G72,NORMINV(RAND(),Assumptions!D72,Assumptions!E72)))</f>
        <v>7.5519990796739322E-2</v>
      </c>
      <c r="F746" s="77">
        <f ca="1">MAX(Assumptions!F73,MIN(Assumptions!G73,NORMINV(RAND(),Assumptions!D73,Assumptions!E73)))</f>
        <v>3.8478624914551028E-2</v>
      </c>
      <c r="G746" s="101">
        <f ca="1">MAX(Assumptions!F74,MIN(Assumptions!G74,NORMINV(RAND(),Assumptions!D74,Assumptions!E74)))</f>
        <v>17.319716444754611</v>
      </c>
      <c r="H746" s="77">
        <f ca="1">MAX(Assumptions!F75,MIN(Assumptions!G75,NORMINV(RAND(),Assumptions!D75,Assumptions!E75)))</f>
        <v>0.5268379616853176</v>
      </c>
      <c r="I746" s="97">
        <f ca="1">'Historical Financials'!F7*(1+C746)</f>
        <v>1193.3814118027474</v>
      </c>
      <c r="J746" s="97">
        <f t="shared" ca="1" si="199"/>
        <v>1372.5512664189655</v>
      </c>
      <c r="K746" s="97">
        <f t="shared" ca="1" si="200"/>
        <v>1578.6210178206575</v>
      </c>
      <c r="L746" s="97">
        <f t="shared" ca="1" si="201"/>
        <v>1815.6293166425467</v>
      </c>
      <c r="M746" s="97">
        <f t="shared" ca="1" si="202"/>
        <v>2088.2211615317465</v>
      </c>
      <c r="N746" s="54">
        <f>Assumptions!E59</f>
        <v>0.25</v>
      </c>
      <c r="O746" s="77">
        <f t="shared" ca="1" si="203"/>
        <v>0.2663359931673393</v>
      </c>
      <c r="P746" s="77">
        <f t="shared" ca="1" si="204"/>
        <v>0.2826719863346786</v>
      </c>
      <c r="Q746" s="77">
        <f t="shared" ca="1" si="205"/>
        <v>0.29900797950201796</v>
      </c>
      <c r="R746" s="77">
        <f t="shared" ca="1" si="206"/>
        <v>0.31534397266935726</v>
      </c>
      <c r="S746" s="97">
        <f t="shared" ca="1" si="207"/>
        <v>157.17965762682653</v>
      </c>
      <c r="T746" s="97">
        <f t="shared" ca="1" si="208"/>
        <v>192.59078239001983</v>
      </c>
      <c r="U746" s="97">
        <f t="shared" ca="1" si="209"/>
        <v>235.09192506418179</v>
      </c>
      <c r="V746" s="97">
        <f t="shared" ca="1" si="210"/>
        <v>286.0138247908605</v>
      </c>
      <c r="W746" s="97">
        <f t="shared" ca="1" si="211"/>
        <v>346.92698976130123</v>
      </c>
      <c r="X746" s="97">
        <f t="shared" ca="1" si="212"/>
        <v>956.42710366576364</v>
      </c>
      <c r="Y746" s="97">
        <f t="shared" ca="1" si="213"/>
        <v>9726.3223073073295</v>
      </c>
      <c r="Z746" s="97">
        <f t="shared" ca="1" si="214"/>
        <v>11405.171089943269</v>
      </c>
      <c r="AA746" s="97">
        <f ca="1">Assumptions!D40*Y746+(1-Assumptions!D40)*Z746</f>
        <v>10481.804259493503</v>
      </c>
      <c r="AB746" s="97">
        <f t="shared" ca="1" si="215"/>
        <v>7283.5584528376676</v>
      </c>
      <c r="AC746" s="97">
        <f t="shared" ca="1" si="216"/>
        <v>8239.9855565034304</v>
      </c>
      <c r="AD746" s="97">
        <f ca="1">AC746+Assumptions!D47-Assumptions!D48-Assumptions!D49</f>
        <v>9380.4855565034304</v>
      </c>
      <c r="AE746" s="73">
        <f ca="1">AD746/Assumptions!D46</f>
        <v>201.73087218286946</v>
      </c>
      <c r="AF746" s="77">
        <f ca="1">AE746/Assumptions!D45-1</f>
        <v>1.0012983351475144</v>
      </c>
    </row>
    <row r="747" spans="2:32" x14ac:dyDescent="0.2">
      <c r="B747" s="130">
        <v>736</v>
      </c>
      <c r="C747" s="77">
        <f ca="1">MAX(Assumptions!F70,MIN(Assumptions!G70,NORMINV(RAND(),Assumptions!D70,Assumptions!E70)))</f>
        <v>0.12797818971858171</v>
      </c>
      <c r="D747" s="77">
        <f ca="1">MAX(Assumptions!F71,MIN(Assumptions!G71,NORMINV(RAND(),Assumptions!D71,Assumptions!E71)))</f>
        <v>0.29737389010343773</v>
      </c>
      <c r="E747" s="77">
        <f ca="1">MAX(Assumptions!F72,MIN(Assumptions!G72,NORMINV(RAND(),Assumptions!D72,Assumptions!E72)))</f>
        <v>6.7990113019954238E-2</v>
      </c>
      <c r="F747" s="77">
        <f ca="1">MAX(Assumptions!F73,MIN(Assumptions!G73,NORMINV(RAND(),Assumptions!D73,Assumptions!E73)))</f>
        <v>3.3876632035883453E-2</v>
      </c>
      <c r="G747" s="101">
        <f ca="1">MAX(Assumptions!F74,MIN(Assumptions!G74,NORMINV(RAND(),Assumptions!D74,Assumptions!E74)))</f>
        <v>14.186622024584931</v>
      </c>
      <c r="H747" s="77">
        <f ca="1">MAX(Assumptions!F75,MIN(Assumptions!G75,NORMINV(RAND(),Assumptions!D75,Assumptions!E75)))</f>
        <v>0.50648332856939049</v>
      </c>
      <c r="I747" s="97">
        <f ca="1">'Historical Financials'!F7*(1+C747)</f>
        <v>1170.3901696520002</v>
      </c>
      <c r="J747" s="97">
        <f t="shared" ca="1" si="199"/>
        <v>1320.1745848284868</v>
      </c>
      <c r="K747" s="97">
        <f t="shared" ca="1" si="200"/>
        <v>1489.1281383073167</v>
      </c>
      <c r="L747" s="97">
        <f t="shared" ca="1" si="201"/>
        <v>1679.7040617068888</v>
      </c>
      <c r="M747" s="97">
        <f t="shared" ca="1" si="202"/>
        <v>1894.6695467870852</v>
      </c>
      <c r="N747" s="54">
        <f>Assumptions!E59</f>
        <v>0.25</v>
      </c>
      <c r="O747" s="77">
        <f t="shared" ca="1" si="203"/>
        <v>0.26184347252585943</v>
      </c>
      <c r="P747" s="77">
        <f t="shared" ca="1" si="204"/>
        <v>0.27368694505171887</v>
      </c>
      <c r="Q747" s="77">
        <f t="shared" ca="1" si="205"/>
        <v>0.2855304175775783</v>
      </c>
      <c r="R747" s="77">
        <f t="shared" ca="1" si="206"/>
        <v>0.29737389010343773</v>
      </c>
      <c r="S747" s="97">
        <f t="shared" ca="1" si="207"/>
        <v>148.19577721255968</v>
      </c>
      <c r="T747" s="97">
        <f t="shared" ca="1" si="208"/>
        <v>175.08069998545577</v>
      </c>
      <c r="U747" s="97">
        <f t="shared" ca="1" si="209"/>
        <v>206.41977800945563</v>
      </c>
      <c r="V747" s="97">
        <f t="shared" ca="1" si="210"/>
        <v>242.9127482587221</v>
      </c>
      <c r="W747" s="97">
        <f t="shared" ca="1" si="211"/>
        <v>285.36549783760341</v>
      </c>
      <c r="X747" s="97">
        <f t="shared" ca="1" si="212"/>
        <v>853.81221170814911</v>
      </c>
      <c r="Y747" s="97">
        <f t="shared" ca="1" si="213"/>
        <v>8648.566821467135</v>
      </c>
      <c r="Z747" s="97">
        <f t="shared" ca="1" si="214"/>
        <v>7993.1011117672806</v>
      </c>
      <c r="AA747" s="97">
        <f ca="1">Assumptions!D40*Y747+(1-Assumptions!D40)*Z747</f>
        <v>8353.6072521021997</v>
      </c>
      <c r="AB747" s="97">
        <f t="shared" ca="1" si="215"/>
        <v>6012.2619173308067</v>
      </c>
      <c r="AC747" s="97">
        <f t="shared" ca="1" si="216"/>
        <v>6866.074129038956</v>
      </c>
      <c r="AD747" s="97">
        <f ca="1">AC747+Assumptions!D47-Assumptions!D48-Assumptions!D49</f>
        <v>8006.574129038956</v>
      </c>
      <c r="AE747" s="73">
        <f ca="1">AD747/Assumptions!D46</f>
        <v>172.18438987180551</v>
      </c>
      <c r="AF747" s="77">
        <f ca="1">AE747/Assumptions!D45-1</f>
        <v>0.7081784709504515</v>
      </c>
    </row>
    <row r="748" spans="2:32" x14ac:dyDescent="0.2">
      <c r="B748" s="130">
        <v>737</v>
      </c>
      <c r="C748" s="77">
        <f ca="1">MAX(Assumptions!F70,MIN(Assumptions!G70,NORMINV(RAND(),Assumptions!D70,Assumptions!E70)))</f>
        <v>0.13766741791963399</v>
      </c>
      <c r="D748" s="77">
        <f ca="1">MAX(Assumptions!F71,MIN(Assumptions!G71,NORMINV(RAND(),Assumptions!D71,Assumptions!E71)))</f>
        <v>0.27156638067874717</v>
      </c>
      <c r="E748" s="77">
        <f ca="1">MAX(Assumptions!F72,MIN(Assumptions!G72,NORMINV(RAND(),Assumptions!D72,Assumptions!E72)))</f>
        <v>9.5401790472242246E-2</v>
      </c>
      <c r="F748" s="77">
        <f ca="1">MAX(Assumptions!F73,MIN(Assumptions!G73,NORMINV(RAND(),Assumptions!D73,Assumptions!E73)))</f>
        <v>2.097262826667726E-2</v>
      </c>
      <c r="G748" s="101">
        <f ca="1">MAX(Assumptions!F74,MIN(Assumptions!G74,NORMINV(RAND(),Assumptions!D74,Assumptions!E74)))</f>
        <v>16.265121409480727</v>
      </c>
      <c r="H748" s="77">
        <f ca="1">MAX(Assumptions!F75,MIN(Assumptions!G75,NORMINV(RAND(),Assumptions!D75,Assumptions!E75)))</f>
        <v>0.57245444724324723</v>
      </c>
      <c r="I748" s="97">
        <f ca="1">'Historical Financials'!F7*(1+C748)</f>
        <v>1180.4437128334121</v>
      </c>
      <c r="J748" s="97">
        <f t="shared" ca="1" si="199"/>
        <v>1342.9523507786539</v>
      </c>
      <c r="K748" s="97">
        <f t="shared" ca="1" si="200"/>
        <v>1527.8331332994537</v>
      </c>
      <c r="L748" s="97">
        <f t="shared" ca="1" si="201"/>
        <v>1738.1659757728535</v>
      </c>
      <c r="M748" s="97">
        <f t="shared" ca="1" si="202"/>
        <v>1977.4547975732632</v>
      </c>
      <c r="N748" s="54">
        <f>Assumptions!E59</f>
        <v>0.25</v>
      </c>
      <c r="O748" s="77">
        <f t="shared" ca="1" si="203"/>
        <v>0.25539159516968679</v>
      </c>
      <c r="P748" s="77">
        <f t="shared" ca="1" si="204"/>
        <v>0.26078319033937358</v>
      </c>
      <c r="Q748" s="77">
        <f t="shared" ca="1" si="205"/>
        <v>0.26617478550906037</v>
      </c>
      <c r="R748" s="77">
        <f t="shared" ca="1" si="206"/>
        <v>0.27156638067874717</v>
      </c>
      <c r="S748" s="97">
        <f t="shared" ca="1" si="207"/>
        <v>168.93756328295433</v>
      </c>
      <c r="T748" s="97">
        <f t="shared" ca="1" si="208"/>
        <v>196.33970679877717</v>
      </c>
      <c r="U748" s="97">
        <f t="shared" ca="1" si="209"/>
        <v>228.08485658701133</v>
      </c>
      <c r="V748" s="97">
        <f t="shared" ca="1" si="210"/>
        <v>264.84945943011428</v>
      </c>
      <c r="W748" s="97">
        <f t="shared" ca="1" si="211"/>
        <v>307.41390143858285</v>
      </c>
      <c r="X748" s="97">
        <f t="shared" ca="1" si="212"/>
        <v>870.25654816637461</v>
      </c>
      <c r="Y748" s="97">
        <f t="shared" ca="1" si="213"/>
        <v>4216.9113505619462</v>
      </c>
      <c r="Z748" s="97">
        <f t="shared" ca="1" si="214"/>
        <v>8734.5367896775897</v>
      </c>
      <c r="AA748" s="97">
        <f ca="1">Assumptions!D40*Y748+(1-Assumptions!D40)*Z748</f>
        <v>6249.8427981639852</v>
      </c>
      <c r="AB748" s="97">
        <f t="shared" ca="1" si="215"/>
        <v>3962.7973271076094</v>
      </c>
      <c r="AC748" s="97">
        <f t="shared" ca="1" si="216"/>
        <v>4833.053875273984</v>
      </c>
      <c r="AD748" s="97">
        <f ca="1">AC748+Assumptions!D47-Assumptions!D48-Assumptions!D49</f>
        <v>5973.553875273984</v>
      </c>
      <c r="AE748" s="73">
        <f ca="1">AD748/Assumptions!D46</f>
        <v>128.46352419944051</v>
      </c>
      <c r="AF748" s="77">
        <f ca="1">AE748/Assumptions!D45-1</f>
        <v>0.27443972420079876</v>
      </c>
    </row>
    <row r="749" spans="2:32" x14ac:dyDescent="0.2">
      <c r="B749" s="130">
        <v>738</v>
      </c>
      <c r="C749" s="77">
        <f ca="1">MAX(Assumptions!F70,MIN(Assumptions!G70,NORMINV(RAND(),Assumptions!D70,Assumptions!E70)))</f>
        <v>0.13542401846250876</v>
      </c>
      <c r="D749" s="77">
        <f ca="1">MAX(Assumptions!F71,MIN(Assumptions!G71,NORMINV(RAND(),Assumptions!D71,Assumptions!E71)))</f>
        <v>0.30929960632144482</v>
      </c>
      <c r="E749" s="77">
        <f ca="1">MAX(Assumptions!F72,MIN(Assumptions!G72,NORMINV(RAND(),Assumptions!D72,Assumptions!E72)))</f>
        <v>9.8884526627490768E-2</v>
      </c>
      <c r="F749" s="77">
        <f ca="1">MAX(Assumptions!F73,MIN(Assumptions!G73,NORMINV(RAND(),Assumptions!D73,Assumptions!E73)))</f>
        <v>2.9901333894129523E-2</v>
      </c>
      <c r="G749" s="101">
        <f ca="1">MAX(Assumptions!F74,MIN(Assumptions!G74,NORMINV(RAND(),Assumptions!D74,Assumptions!E74)))</f>
        <v>16.058434666093799</v>
      </c>
      <c r="H749" s="77">
        <f ca="1">MAX(Assumptions!F75,MIN(Assumptions!G75,NORMINV(RAND(),Assumptions!D75,Assumptions!E75)))</f>
        <v>0.59011352986246091</v>
      </c>
      <c r="I749" s="97">
        <f ca="1">'Historical Financials'!F7*(1+C749)</f>
        <v>1178.1159615566992</v>
      </c>
      <c r="J749" s="97">
        <f t="shared" ca="1" si="199"/>
        <v>1337.6611592855299</v>
      </c>
      <c r="K749" s="97">
        <f t="shared" ca="1" si="200"/>
        <v>1518.8126088171946</v>
      </c>
      <c r="L749" s="97">
        <f t="shared" ca="1" si="201"/>
        <v>1724.4963155947455</v>
      </c>
      <c r="M749" s="97">
        <f t="shared" ca="1" si="202"/>
        <v>1958.0345364763768</v>
      </c>
      <c r="N749" s="54">
        <f>Assumptions!E59</f>
        <v>0.25</v>
      </c>
      <c r="O749" s="77">
        <f t="shared" ca="1" si="203"/>
        <v>0.2648249015803612</v>
      </c>
      <c r="P749" s="77">
        <f t="shared" ca="1" si="204"/>
        <v>0.27964980316072241</v>
      </c>
      <c r="Q749" s="77">
        <f t="shared" ca="1" si="205"/>
        <v>0.29447470474108361</v>
      </c>
      <c r="R749" s="77">
        <f t="shared" ca="1" si="206"/>
        <v>0.30929960632144482</v>
      </c>
      <c r="S749" s="97">
        <f t="shared" ca="1" si="207"/>
        <v>173.80554216538278</v>
      </c>
      <c r="T749" s="97">
        <f t="shared" ca="1" si="208"/>
        <v>209.04534856277877</v>
      </c>
      <c r="U749" s="97">
        <f t="shared" ca="1" si="209"/>
        <v>250.64225196491034</v>
      </c>
      <c r="V749" s="97">
        <f t="shared" ca="1" si="210"/>
        <v>299.67177337993371</v>
      </c>
      <c r="W749" s="97">
        <f t="shared" ca="1" si="211"/>
        <v>357.38414954171736</v>
      </c>
      <c r="X749" s="97">
        <f t="shared" ca="1" si="212"/>
        <v>948.71459439944636</v>
      </c>
      <c r="Y749" s="97">
        <f t="shared" ca="1" si="213"/>
        <v>5335.6534793674418</v>
      </c>
      <c r="Z749" s="97">
        <f t="shared" ca="1" si="214"/>
        <v>9725.2981429705123</v>
      </c>
      <c r="AA749" s="97">
        <f ca="1">Assumptions!D40*Y749+(1-Assumptions!D40)*Z749</f>
        <v>7310.9935779888237</v>
      </c>
      <c r="AB749" s="97">
        <f t="shared" ca="1" si="215"/>
        <v>4562.6390354342966</v>
      </c>
      <c r="AC749" s="97">
        <f t="shared" ca="1" si="216"/>
        <v>5511.3536298337431</v>
      </c>
      <c r="AD749" s="97">
        <f ca="1">AC749+Assumptions!D47-Assumptions!D48-Assumptions!D49</f>
        <v>6651.8536298337431</v>
      </c>
      <c r="AE749" s="73">
        <f ca="1">AD749/Assumptions!D46</f>
        <v>143.05061569534931</v>
      </c>
      <c r="AF749" s="77">
        <f ca="1">AE749/Assumptions!D45-1</f>
        <v>0.41915293348560834</v>
      </c>
    </row>
    <row r="750" spans="2:32" x14ac:dyDescent="0.2">
      <c r="B750" s="130">
        <v>739</v>
      </c>
      <c r="C750" s="77">
        <f ca="1">MAX(Assumptions!F70,MIN(Assumptions!G70,NORMINV(RAND(),Assumptions!D70,Assumptions!E70)))</f>
        <v>0.10983202471577024</v>
      </c>
      <c r="D750" s="77">
        <f ca="1">MAX(Assumptions!F71,MIN(Assumptions!G71,NORMINV(RAND(),Assumptions!D71,Assumptions!E71)))</f>
        <v>0.27176527038711518</v>
      </c>
      <c r="E750" s="77">
        <f ca="1">MAX(Assumptions!F72,MIN(Assumptions!G72,NORMINV(RAND(),Assumptions!D72,Assumptions!E72)))</f>
        <v>7.3666890727025189E-2</v>
      </c>
      <c r="F750" s="77">
        <f ca="1">MAX(Assumptions!F73,MIN(Assumptions!G73,NORMINV(RAND(),Assumptions!D73,Assumptions!E73)))</f>
        <v>3.6004476124312179E-2</v>
      </c>
      <c r="G750" s="101">
        <f ca="1">MAX(Assumptions!F74,MIN(Assumptions!G74,NORMINV(RAND(),Assumptions!D74,Assumptions!E74)))</f>
        <v>12.899782505652791</v>
      </c>
      <c r="H750" s="77">
        <f ca="1">MAX(Assumptions!F75,MIN(Assumptions!G75,NORMINV(RAND(),Assumptions!D75,Assumptions!E75)))</f>
        <v>0.62197116573027489</v>
      </c>
      <c r="I750" s="97">
        <f ca="1">'Historical Financials'!F7*(1+C750)</f>
        <v>1151.5617088450831</v>
      </c>
      <c r="J750" s="97">
        <f t="shared" ca="1" si="199"/>
        <v>1278.0400629126909</v>
      </c>
      <c r="K750" s="97">
        <f t="shared" ca="1" si="200"/>
        <v>1418.4097906902621</v>
      </c>
      <c r="L750" s="97">
        <f t="shared" ca="1" si="201"/>
        <v>1574.1966098784455</v>
      </c>
      <c r="M750" s="97">
        <f t="shared" ca="1" si="202"/>
        <v>1747.0938108420967</v>
      </c>
      <c r="N750" s="54">
        <f>Assumptions!E59</f>
        <v>0.25</v>
      </c>
      <c r="O750" s="77">
        <f t="shared" ca="1" si="203"/>
        <v>0.25544131759677879</v>
      </c>
      <c r="P750" s="77">
        <f t="shared" ca="1" si="204"/>
        <v>0.26088263519355759</v>
      </c>
      <c r="Q750" s="77">
        <f t="shared" ca="1" si="205"/>
        <v>0.26632395279033638</v>
      </c>
      <c r="R750" s="77">
        <f t="shared" ca="1" si="206"/>
        <v>0.27176527038711518</v>
      </c>
      <c r="S750" s="97">
        <f t="shared" ca="1" si="207"/>
        <v>179.05954461518093</v>
      </c>
      <c r="T750" s="97">
        <f t="shared" ca="1" si="208"/>
        <v>203.05134243671131</v>
      </c>
      <c r="U750" s="97">
        <f t="shared" ca="1" si="209"/>
        <v>230.15326724586669</v>
      </c>
      <c r="V750" s="97">
        <f t="shared" ca="1" si="210"/>
        <v>260.75908730680203</v>
      </c>
      <c r="W750" s="97">
        <f t="shared" ca="1" si="211"/>
        <v>295.31154992419192</v>
      </c>
      <c r="X750" s="97">
        <f t="shared" ca="1" si="212"/>
        <v>932.0827707606602</v>
      </c>
      <c r="Y750" s="97">
        <f t="shared" ca="1" si="213"/>
        <v>8123.3264197201106</v>
      </c>
      <c r="Z750" s="97">
        <f t="shared" ca="1" si="214"/>
        <v>6124.809276257216</v>
      </c>
      <c r="AA750" s="97">
        <f ca="1">Assumptions!D40*Y750+(1-Assumptions!D40)*Z750</f>
        <v>7223.9937051618081</v>
      </c>
      <c r="AB750" s="97">
        <f t="shared" ca="1" si="215"/>
        <v>5063.2521432125432</v>
      </c>
      <c r="AC750" s="97">
        <f t="shared" ca="1" si="216"/>
        <v>5995.3349139732036</v>
      </c>
      <c r="AD750" s="97">
        <f ca="1">AC750+Assumptions!D47-Assumptions!D48-Assumptions!D49</f>
        <v>7135.8349139732036</v>
      </c>
      <c r="AE750" s="73">
        <f ca="1">AD750/Assumptions!D46</f>
        <v>153.45881535426244</v>
      </c>
      <c r="AF750" s="77">
        <f ca="1">AE750/Assumptions!D45-1</f>
        <v>0.5224088824827624</v>
      </c>
    </row>
    <row r="751" spans="2:32" x14ac:dyDescent="0.2">
      <c r="B751" s="130">
        <v>740</v>
      </c>
      <c r="C751" s="77">
        <f ca="1">MAX(Assumptions!F70,MIN(Assumptions!G70,NORMINV(RAND(),Assumptions!D70,Assumptions!E70)))</f>
        <v>0.14600696452512074</v>
      </c>
      <c r="D751" s="77">
        <f ca="1">MAX(Assumptions!F71,MIN(Assumptions!G71,NORMINV(RAND(),Assumptions!D71,Assumptions!E71)))</f>
        <v>0.33324213977167672</v>
      </c>
      <c r="E751" s="77">
        <f ca="1">MAX(Assumptions!F72,MIN(Assumptions!G72,NORMINV(RAND(),Assumptions!D72,Assumptions!E72)))</f>
        <v>7.5962109463475452E-2</v>
      </c>
      <c r="F751" s="77">
        <f ca="1">MAX(Assumptions!F73,MIN(Assumptions!G73,NORMINV(RAND(),Assumptions!D73,Assumptions!E73)))</f>
        <v>2.5712256067542419E-2</v>
      </c>
      <c r="G751" s="101">
        <f ca="1">MAX(Assumptions!F74,MIN(Assumptions!G74,NORMINV(RAND(),Assumptions!D74,Assumptions!E74)))</f>
        <v>20.585240074280421</v>
      </c>
      <c r="H751" s="77">
        <f ca="1">MAX(Assumptions!F75,MIN(Assumptions!G75,NORMINV(RAND(),Assumptions!D75,Assumptions!E75)))</f>
        <v>0.57030423586402956</v>
      </c>
      <c r="I751" s="97">
        <f ca="1">'Historical Financials'!F7*(1+C751)</f>
        <v>1189.0968263912653</v>
      </c>
      <c r="J751" s="97">
        <f t="shared" ca="1" si="199"/>
        <v>1362.7132445391085</v>
      </c>
      <c r="K751" s="97">
        <f t="shared" ca="1" si="200"/>
        <v>1561.6788688924423</v>
      </c>
      <c r="L751" s="97">
        <f t="shared" ca="1" si="201"/>
        <v>1789.6948601024519</v>
      </c>
      <c r="M751" s="97">
        <f t="shared" ca="1" si="202"/>
        <v>2051.0027740522214</v>
      </c>
      <c r="N751" s="54">
        <f>Assumptions!E59</f>
        <v>0.25</v>
      </c>
      <c r="O751" s="77">
        <f t="shared" ca="1" si="203"/>
        <v>0.27081053494291918</v>
      </c>
      <c r="P751" s="77">
        <f t="shared" ca="1" si="204"/>
        <v>0.29162106988583836</v>
      </c>
      <c r="Q751" s="77">
        <f t="shared" ca="1" si="205"/>
        <v>0.31243160482875754</v>
      </c>
      <c r="R751" s="77">
        <f t="shared" ca="1" si="206"/>
        <v>0.33324213977167672</v>
      </c>
      <c r="S751" s="97">
        <f t="shared" ca="1" si="207"/>
        <v>169.5367392358533</v>
      </c>
      <c r="T751" s="97">
        <f t="shared" ca="1" si="208"/>
        <v>210.46342287644634</v>
      </c>
      <c r="U751" s="97">
        <f t="shared" ca="1" si="209"/>
        <v>259.7270782912297</v>
      </c>
      <c r="V751" s="97">
        <f t="shared" ca="1" si="210"/>
        <v>318.88974094370201</v>
      </c>
      <c r="W751" s="97">
        <f t="shared" ca="1" si="211"/>
        <v>389.7918545652206</v>
      </c>
      <c r="X751" s="97">
        <f t="shared" ca="1" si="212"/>
        <v>1056.1056159958921</v>
      </c>
      <c r="Y751" s="97">
        <f t="shared" ca="1" si="213"/>
        <v>7956.5263482978198</v>
      </c>
      <c r="Z751" s="97">
        <f t="shared" ca="1" si="214"/>
        <v>14069.61127172325</v>
      </c>
      <c r="AA751" s="97">
        <f ca="1">Assumptions!D40*Y751+(1-Assumptions!D40)*Z751</f>
        <v>10707.414563839262</v>
      </c>
      <c r="AB751" s="97">
        <f t="shared" ca="1" si="215"/>
        <v>7425.0559279858116</v>
      </c>
      <c r="AC751" s="97">
        <f t="shared" ca="1" si="216"/>
        <v>8481.1615439817033</v>
      </c>
      <c r="AD751" s="97">
        <f ca="1">AC751+Assumptions!D47-Assumptions!D48-Assumptions!D49</f>
        <v>9621.6615439817033</v>
      </c>
      <c r="AE751" s="73">
        <f ca="1">AD751/Assumptions!D46</f>
        <v>206.91745255874631</v>
      </c>
      <c r="AF751" s="77">
        <f ca="1">AE751/Assumptions!D45-1</f>
        <v>1.0527525055431179</v>
      </c>
    </row>
    <row r="752" spans="2:32" x14ac:dyDescent="0.2">
      <c r="B752" s="130">
        <v>741</v>
      </c>
      <c r="C752" s="77">
        <f ca="1">MAX(Assumptions!F70,MIN(Assumptions!G70,NORMINV(RAND(),Assumptions!D70,Assumptions!E70)))</f>
        <v>0.19514571190950786</v>
      </c>
      <c r="D752" s="77">
        <f ca="1">MAX(Assumptions!F71,MIN(Assumptions!G71,NORMINV(RAND(),Assumptions!D71,Assumptions!E71)))</f>
        <v>0.26923606281564133</v>
      </c>
      <c r="E752" s="77">
        <f ca="1">MAX(Assumptions!F72,MIN(Assumptions!G72,NORMINV(RAND(),Assumptions!D72,Assumptions!E72)))</f>
        <v>0.10029908235813835</v>
      </c>
      <c r="F752" s="77">
        <f ca="1">MAX(Assumptions!F73,MIN(Assumptions!G73,NORMINV(RAND(),Assumptions!D73,Assumptions!E73)))</f>
        <v>4.831735230060058E-2</v>
      </c>
      <c r="G752" s="101">
        <f ca="1">MAX(Assumptions!F74,MIN(Assumptions!G74,NORMINV(RAND(),Assumptions!D74,Assumptions!E74)))</f>
        <v>17.572375788893655</v>
      </c>
      <c r="H752" s="77">
        <f ca="1">MAX(Assumptions!F75,MIN(Assumptions!G75,NORMINV(RAND(),Assumptions!D75,Assumptions!E75)))</f>
        <v>0.57738423830584706</v>
      </c>
      <c r="I752" s="97">
        <f ca="1">'Historical Financials'!F7*(1+C752)</f>
        <v>1240.0831906773053</v>
      </c>
      <c r="J752" s="97">
        <f t="shared" ca="1" si="199"/>
        <v>1482.0801077490421</v>
      </c>
      <c r="K752" s="97">
        <f t="shared" ca="1" si="200"/>
        <v>1771.3016854826492</v>
      </c>
      <c r="L752" s="97">
        <f t="shared" ca="1" si="201"/>
        <v>2116.963613902672</v>
      </c>
      <c r="M752" s="97">
        <f t="shared" ca="1" si="202"/>
        <v>2530.0799854242337</v>
      </c>
      <c r="N752" s="54">
        <f>Assumptions!E59</f>
        <v>0.25</v>
      </c>
      <c r="O752" s="77">
        <f t="shared" ca="1" si="203"/>
        <v>0.25480901570391035</v>
      </c>
      <c r="P752" s="77">
        <f t="shared" ca="1" si="204"/>
        <v>0.25961803140782069</v>
      </c>
      <c r="Q752" s="77">
        <f t="shared" ca="1" si="205"/>
        <v>0.26442704711173098</v>
      </c>
      <c r="R752" s="77">
        <f t="shared" ca="1" si="206"/>
        <v>0.26923606281564133</v>
      </c>
      <c r="S752" s="97">
        <f t="shared" ca="1" si="207"/>
        <v>179.0011221212751</v>
      </c>
      <c r="T752" s="97">
        <f t="shared" ca="1" si="208"/>
        <v>218.04764106756204</v>
      </c>
      <c r="U752" s="97">
        <f t="shared" ca="1" si="209"/>
        <v>265.51698780719499</v>
      </c>
      <c r="V752" s="97">
        <f t="shared" ca="1" si="210"/>
        <v>323.20955615854876</v>
      </c>
      <c r="W752" s="97">
        <f t="shared" ca="1" si="211"/>
        <v>393.30766135166652</v>
      </c>
      <c r="X752" s="97">
        <f t="shared" ca="1" si="212"/>
        <v>1006.5129184858744</v>
      </c>
      <c r="Y752" s="97">
        <f t="shared" ca="1" si="213"/>
        <v>7931.8492426346602</v>
      </c>
      <c r="Z752" s="97">
        <f t="shared" ca="1" si="214"/>
        <v>11970.105117870204</v>
      </c>
      <c r="AA752" s="97">
        <f ca="1">Assumptions!D40*Y752+(1-Assumptions!D40)*Z752</f>
        <v>9749.064386490656</v>
      </c>
      <c r="AB752" s="97">
        <f t="shared" ca="1" si="215"/>
        <v>6045.1792760423014</v>
      </c>
      <c r="AC752" s="97">
        <f t="shared" ca="1" si="216"/>
        <v>7051.6921945281756</v>
      </c>
      <c r="AD752" s="97">
        <f ca="1">AC752+Assumptions!D47-Assumptions!D48-Assumptions!D49</f>
        <v>8192.1921945281756</v>
      </c>
      <c r="AE752" s="73">
        <f ca="1">AD752/Assumptions!D46</f>
        <v>176.17617622641237</v>
      </c>
      <c r="AF752" s="77">
        <f ca="1">AE752/Assumptions!D45-1</f>
        <v>0.74777952605567832</v>
      </c>
    </row>
    <row r="753" spans="2:32" x14ac:dyDescent="0.2">
      <c r="B753" s="130">
        <v>742</v>
      </c>
      <c r="C753" s="77">
        <f ca="1">MAX(Assumptions!F70,MIN(Assumptions!G70,NORMINV(RAND(),Assumptions!D70,Assumptions!E70)))</f>
        <v>8.8233849251535157E-2</v>
      </c>
      <c r="D753" s="77">
        <f ca="1">MAX(Assumptions!F71,MIN(Assumptions!G71,NORMINV(RAND(),Assumptions!D71,Assumptions!E71)))</f>
        <v>0.30085855347968871</v>
      </c>
      <c r="E753" s="77">
        <f ca="1">MAX(Assumptions!F72,MIN(Assumptions!G72,NORMINV(RAND(),Assumptions!D72,Assumptions!E72)))</f>
        <v>7.6386816617198414E-2</v>
      </c>
      <c r="F753" s="77">
        <f ca="1">MAX(Assumptions!F73,MIN(Assumptions!G73,NORMINV(RAND(),Assumptions!D73,Assumptions!E73)))</f>
        <v>3.8008219053495065E-2</v>
      </c>
      <c r="G753" s="101">
        <f ca="1">MAX(Assumptions!F74,MIN(Assumptions!G74,NORMINV(RAND(),Assumptions!D74,Assumptions!E74)))</f>
        <v>15.920879363049714</v>
      </c>
      <c r="H753" s="77">
        <f ca="1">MAX(Assumptions!F75,MIN(Assumptions!G75,NORMINV(RAND(),Assumptions!D75,Assumptions!E75)))</f>
        <v>0.70754575525936547</v>
      </c>
      <c r="I753" s="97">
        <f ca="1">'Historical Financials'!F7*(1+C753)</f>
        <v>1129.1514419833927</v>
      </c>
      <c r="J753" s="97">
        <f t="shared" ca="1" si="199"/>
        <v>1228.7808200975089</v>
      </c>
      <c r="K753" s="97">
        <f t="shared" ca="1" si="200"/>
        <v>1337.2008817411702</v>
      </c>
      <c r="L753" s="97">
        <f t="shared" ca="1" si="201"/>
        <v>1455.1872627597404</v>
      </c>
      <c r="M753" s="97">
        <f t="shared" ca="1" si="202"/>
        <v>1583.5840363348373</v>
      </c>
      <c r="N753" s="54">
        <f>Assumptions!E59</f>
        <v>0.25</v>
      </c>
      <c r="O753" s="77">
        <f t="shared" ca="1" si="203"/>
        <v>0.26271463836992215</v>
      </c>
      <c r="P753" s="77">
        <f t="shared" ca="1" si="204"/>
        <v>0.27542927673984435</v>
      </c>
      <c r="Q753" s="77">
        <f t="shared" ca="1" si="205"/>
        <v>0.28814391510976656</v>
      </c>
      <c r="R753" s="77">
        <f t="shared" ca="1" si="206"/>
        <v>0.30085855347968871</v>
      </c>
      <c r="S753" s="97">
        <f t="shared" ca="1" si="207"/>
        <v>199.7315774550853</v>
      </c>
      <c r="T753" s="97">
        <f t="shared" ca="1" si="208"/>
        <v>228.40900712112662</v>
      </c>
      <c r="U753" s="97">
        <f t="shared" ca="1" si="209"/>
        <v>260.5921240950284</v>
      </c>
      <c r="V753" s="97">
        <f t="shared" ca="1" si="210"/>
        <v>296.67630907370614</v>
      </c>
      <c r="W753" s="97">
        <f t="shared" ca="1" si="211"/>
        <v>337.0994221562558</v>
      </c>
      <c r="X753" s="97">
        <f t="shared" ca="1" si="212"/>
        <v>1045.9643339367412</v>
      </c>
      <c r="Y753" s="97">
        <f t="shared" ca="1" si="213"/>
        <v>9117.3725213791422</v>
      </c>
      <c r="Z753" s="97">
        <f t="shared" ca="1" si="214"/>
        <v>7585.2610147257001</v>
      </c>
      <c r="AA753" s="97">
        <f ca="1">Assumptions!D40*Y753+(1-Assumptions!D40)*Z753</f>
        <v>8427.922343385093</v>
      </c>
      <c r="AB753" s="97">
        <f t="shared" ca="1" si="215"/>
        <v>5832.8213574039191</v>
      </c>
      <c r="AC753" s="97">
        <f t="shared" ca="1" si="216"/>
        <v>6878.7856913406604</v>
      </c>
      <c r="AD753" s="97">
        <f ca="1">AC753+Assumptions!D47-Assumptions!D48-Assumptions!D49</f>
        <v>8019.2856913406604</v>
      </c>
      <c r="AE753" s="73">
        <f ca="1">AD753/Assumptions!D46</f>
        <v>172.45775680302495</v>
      </c>
      <c r="AF753" s="77">
        <f ca="1">AE753/Assumptions!D45-1</f>
        <v>0.71089044447445393</v>
      </c>
    </row>
    <row r="754" spans="2:32" x14ac:dyDescent="0.2">
      <c r="B754" s="130">
        <v>743</v>
      </c>
      <c r="C754" s="77">
        <f ca="1">MAX(Assumptions!F70,MIN(Assumptions!G70,NORMINV(RAND(),Assumptions!D70,Assumptions!E70)))</f>
        <v>0.13636400020811265</v>
      </c>
      <c r="D754" s="77">
        <f ca="1">MAX(Assumptions!F71,MIN(Assumptions!G71,NORMINV(RAND(),Assumptions!D71,Assumptions!E71)))</f>
        <v>0.29637925020969991</v>
      </c>
      <c r="E754" s="77">
        <f ca="1">MAX(Assumptions!F72,MIN(Assumptions!G72,NORMINV(RAND(),Assumptions!D72,Assumptions!E72)))</f>
        <v>8.5887786263530039E-2</v>
      </c>
      <c r="F754" s="77">
        <f ca="1">MAX(Assumptions!F73,MIN(Assumptions!G73,NORMINV(RAND(),Assumptions!D73,Assumptions!E73)))</f>
        <v>2.9717316908565133E-2</v>
      </c>
      <c r="G754" s="101">
        <f ca="1">MAX(Assumptions!F74,MIN(Assumptions!G74,NORMINV(RAND(),Assumptions!D74,Assumptions!E74)))</f>
        <v>13.894999710617764</v>
      </c>
      <c r="H754" s="77">
        <f ca="1">MAX(Assumptions!F75,MIN(Assumptions!G75,NORMINV(RAND(),Assumptions!D75,Assumptions!E75)))</f>
        <v>0.66314774941500054</v>
      </c>
      <c r="I754" s="97">
        <f ca="1">'Historical Financials'!F7*(1+C754)</f>
        <v>1179.0912866159374</v>
      </c>
      <c r="J754" s="97">
        <f t="shared" ca="1" si="199"/>
        <v>1339.8768910694168</v>
      </c>
      <c r="K754" s="97">
        <f t="shared" ca="1" si="200"/>
        <v>1522.5878637220521</v>
      </c>
      <c r="L754" s="97">
        <f t="shared" ca="1" si="201"/>
        <v>1730.2140354875157</v>
      </c>
      <c r="M754" s="97">
        <f t="shared" ca="1" si="202"/>
        <v>1966.1529425828146</v>
      </c>
      <c r="N754" s="54">
        <f>Assumptions!E59</f>
        <v>0.25</v>
      </c>
      <c r="O754" s="77">
        <f t="shared" ca="1" si="203"/>
        <v>0.261594812552425</v>
      </c>
      <c r="P754" s="77">
        <f t="shared" ca="1" si="204"/>
        <v>0.27318962510484995</v>
      </c>
      <c r="Q754" s="77">
        <f t="shared" ca="1" si="205"/>
        <v>0.2847844376572749</v>
      </c>
      <c r="R754" s="77">
        <f t="shared" ca="1" si="206"/>
        <v>0.29637925020969991</v>
      </c>
      <c r="S754" s="97">
        <f t="shared" ca="1" si="207"/>
        <v>195.47793326854907</v>
      </c>
      <c r="T754" s="97">
        <f t="shared" ca="1" si="208"/>
        <v>232.43649856550363</v>
      </c>
      <c r="U754" s="97">
        <f t="shared" ca="1" si="209"/>
        <v>275.83975983005769</v>
      </c>
      <c r="V754" s="97">
        <f t="shared" ca="1" si="210"/>
        <v>326.75811639042007</v>
      </c>
      <c r="W754" s="97">
        <f t="shared" ca="1" si="211"/>
        <v>386.43405541589163</v>
      </c>
      <c r="X754" s="97">
        <f t="shared" ca="1" si="212"/>
        <v>1083.5238224341031</v>
      </c>
      <c r="Y754" s="97">
        <f t="shared" ca="1" si="213"/>
        <v>7084.1109799232217</v>
      </c>
      <c r="Z754" s="97">
        <f t="shared" ca="1" si="214"/>
        <v>8096.9905920866031</v>
      </c>
      <c r="AA754" s="97">
        <f ca="1">Assumptions!D40*Y754+(1-Assumptions!D40)*Z754</f>
        <v>7539.906805396743</v>
      </c>
      <c r="AB754" s="97">
        <f t="shared" ca="1" si="215"/>
        <v>4993.9160366965843</v>
      </c>
      <c r="AC754" s="97">
        <f t="shared" ca="1" si="216"/>
        <v>6077.4398591306872</v>
      </c>
      <c r="AD754" s="97">
        <f ca="1">AC754+Assumptions!D47-Assumptions!D48-Assumptions!D49</f>
        <v>7217.9398591306872</v>
      </c>
      <c r="AE754" s="73">
        <f ca="1">AD754/Assumptions!D46</f>
        <v>155.22451309958467</v>
      </c>
      <c r="AF754" s="77">
        <f ca="1">AE754/Assumptions!D45-1</f>
        <v>0.53992572519429238</v>
      </c>
    </row>
    <row r="755" spans="2:32" x14ac:dyDescent="0.2">
      <c r="B755" s="130">
        <v>744</v>
      </c>
      <c r="C755" s="77">
        <f ca="1">MAX(Assumptions!F70,MIN(Assumptions!G70,NORMINV(RAND(),Assumptions!D70,Assumptions!E70)))</f>
        <v>0.16083554301853178</v>
      </c>
      <c r="D755" s="77">
        <f ca="1">MAX(Assumptions!F71,MIN(Assumptions!G71,NORMINV(RAND(),Assumptions!D71,Assumptions!E71)))</f>
        <v>0.27837908895777203</v>
      </c>
      <c r="E755" s="77">
        <f ca="1">MAX(Assumptions!F72,MIN(Assumptions!G72,NORMINV(RAND(),Assumptions!D72,Assumptions!E72)))</f>
        <v>9.5458088418798381E-2</v>
      </c>
      <c r="F755" s="77">
        <f ca="1">MAX(Assumptions!F73,MIN(Assumptions!G73,NORMINV(RAND(),Assumptions!D73,Assumptions!E73)))</f>
        <v>3.3299224273387301E-2</v>
      </c>
      <c r="G755" s="101">
        <f ca="1">MAX(Assumptions!F74,MIN(Assumptions!G74,NORMINV(RAND(),Assumptions!D74,Assumptions!E74)))</f>
        <v>16.858438841875266</v>
      </c>
      <c r="H755" s="77">
        <f ca="1">MAX(Assumptions!F75,MIN(Assumptions!G75,NORMINV(RAND(),Assumptions!D75,Assumptions!E75)))</f>
        <v>0.5206120820459359</v>
      </c>
      <c r="I755" s="97">
        <f ca="1">'Historical Financials'!F7*(1+C755)</f>
        <v>1204.4829594360285</v>
      </c>
      <c r="J755" s="97">
        <f t="shared" ca="1" si="199"/>
        <v>1398.2066302734904</v>
      </c>
      <c r="K755" s="97">
        <f t="shared" ca="1" si="200"/>
        <v>1623.0879529056388</v>
      </c>
      <c r="L755" s="97">
        <f t="shared" ca="1" si="201"/>
        <v>1884.1381851780543</v>
      </c>
      <c r="M755" s="97">
        <f t="shared" ca="1" si="202"/>
        <v>2187.1745733131174</v>
      </c>
      <c r="N755" s="54">
        <f>Assumptions!E59</f>
        <v>0.25</v>
      </c>
      <c r="O755" s="77">
        <f t="shared" ca="1" si="203"/>
        <v>0.25709477223944299</v>
      </c>
      <c r="P755" s="77">
        <f t="shared" ca="1" si="204"/>
        <v>0.26418954447888598</v>
      </c>
      <c r="Q755" s="77">
        <f t="shared" ca="1" si="205"/>
        <v>0.27128431671832903</v>
      </c>
      <c r="R755" s="77">
        <f t="shared" ca="1" si="206"/>
        <v>0.27837908895777203</v>
      </c>
      <c r="S755" s="97">
        <f t="shared" ca="1" si="207"/>
        <v>156.76709532521033</v>
      </c>
      <c r="T755" s="97">
        <f t="shared" ca="1" si="208"/>
        <v>187.14526600165715</v>
      </c>
      <c r="U755" s="97">
        <f t="shared" ca="1" si="209"/>
        <v>223.23995333829234</v>
      </c>
      <c r="V755" s="97">
        <f t="shared" ca="1" si="210"/>
        <v>266.10417075435771</v>
      </c>
      <c r="W755" s="97">
        <f t="shared" ca="1" si="211"/>
        <v>316.98178037530175</v>
      </c>
      <c r="X755" s="97">
        <f t="shared" ca="1" si="212"/>
        <v>854.59622879653205</v>
      </c>
      <c r="Y755" s="97">
        <f t="shared" ca="1" si="213"/>
        <v>5269.3534908291458</v>
      </c>
      <c r="Z755" s="97">
        <f t="shared" ca="1" si="214"/>
        <v>10264.490861305545</v>
      </c>
      <c r="AA755" s="97">
        <f ca="1">Assumptions!D40*Y755+(1-Assumptions!D40)*Z755</f>
        <v>7517.1653075435261</v>
      </c>
      <c r="AB755" s="97">
        <f t="shared" ca="1" si="215"/>
        <v>4765.1356573597204</v>
      </c>
      <c r="AC755" s="97">
        <f t="shared" ca="1" si="216"/>
        <v>5619.7318861562526</v>
      </c>
      <c r="AD755" s="97">
        <f ca="1">AC755+Assumptions!D47-Assumptions!D48-Assumptions!D49</f>
        <v>6760.2318861562526</v>
      </c>
      <c r="AE755" s="73">
        <f ca="1">AD755/Assumptions!D46</f>
        <v>145.3813308850807</v>
      </c>
      <c r="AF755" s="77">
        <f ca="1">AE755/Assumptions!D45-1</f>
        <v>0.44227510798691183</v>
      </c>
    </row>
    <row r="756" spans="2:32" x14ac:dyDescent="0.2">
      <c r="B756" s="130">
        <v>745</v>
      </c>
      <c r="C756" s="77">
        <f ca="1">MAX(Assumptions!F70,MIN(Assumptions!G70,NORMINV(RAND(),Assumptions!D70,Assumptions!E70)))</f>
        <v>0.14853270981548805</v>
      </c>
      <c r="D756" s="77">
        <f ca="1">MAX(Assumptions!F71,MIN(Assumptions!G71,NORMINV(RAND(),Assumptions!D71,Assumptions!E71)))</f>
        <v>0.26771645518052212</v>
      </c>
      <c r="E756" s="77">
        <f ca="1">MAX(Assumptions!F72,MIN(Assumptions!G72,NORMINV(RAND(),Assumptions!D72,Assumptions!E72)))</f>
        <v>7.7998483803526877E-2</v>
      </c>
      <c r="F756" s="77">
        <f ca="1">MAX(Assumptions!F73,MIN(Assumptions!G73,NORMINV(RAND(),Assumptions!D73,Assumptions!E73)))</f>
        <v>1.9188902381542833E-2</v>
      </c>
      <c r="G756" s="101">
        <f ca="1">MAX(Assumptions!F74,MIN(Assumptions!G74,NORMINV(RAND(),Assumptions!D74,Assumptions!E74)))</f>
        <v>18.637571953178323</v>
      </c>
      <c r="H756" s="77">
        <f ca="1">MAX(Assumptions!F75,MIN(Assumptions!G75,NORMINV(RAND(),Assumptions!D75,Assumptions!E75)))</f>
        <v>0.63337677135078707</v>
      </c>
      <c r="I756" s="97">
        <f ca="1">'Historical Financials'!F7*(1+C756)</f>
        <v>1191.7175397045503</v>
      </c>
      <c r="J756" s="97">
        <f t="shared" ca="1" si="199"/>
        <v>1368.7265752115136</v>
      </c>
      <c r="K756" s="97">
        <f t="shared" ca="1" si="200"/>
        <v>1572.0272424241521</v>
      </c>
      <c r="L756" s="97">
        <f t="shared" ca="1" si="201"/>
        <v>1805.5247086451805</v>
      </c>
      <c r="M756" s="97">
        <f t="shared" ca="1" si="202"/>
        <v>2073.7041862590686</v>
      </c>
      <c r="N756" s="54">
        <f>Assumptions!E59</f>
        <v>0.25</v>
      </c>
      <c r="O756" s="77">
        <f t="shared" ca="1" si="203"/>
        <v>0.25442911379513056</v>
      </c>
      <c r="P756" s="77">
        <f t="shared" ca="1" si="204"/>
        <v>0.25885822759026106</v>
      </c>
      <c r="Q756" s="77">
        <f t="shared" ca="1" si="205"/>
        <v>0.26328734138539156</v>
      </c>
      <c r="R756" s="77">
        <f t="shared" ca="1" si="206"/>
        <v>0.26771645518052212</v>
      </c>
      <c r="S756" s="97">
        <f t="shared" ca="1" si="207"/>
        <v>188.70155191504287</v>
      </c>
      <c r="T756" s="97">
        <f t="shared" ca="1" si="208"/>
        <v>220.56959041146217</v>
      </c>
      <c r="U756" s="97">
        <f t="shared" ca="1" si="209"/>
        <v>257.74139393581521</v>
      </c>
      <c r="V756" s="97">
        <f t="shared" ca="1" si="210"/>
        <v>301.08945609361513</v>
      </c>
      <c r="W756" s="97">
        <f t="shared" ca="1" si="211"/>
        <v>351.62844668631328</v>
      </c>
      <c r="X756" s="97">
        <f t="shared" ca="1" si="212"/>
        <v>1035.0992833269806</v>
      </c>
      <c r="Y756" s="97">
        <f t="shared" ca="1" si="213"/>
        <v>6093.8337250328295</v>
      </c>
      <c r="Z756" s="97">
        <f t="shared" ca="1" si="214"/>
        <v>10346.922672778166</v>
      </c>
      <c r="AA756" s="97">
        <f ca="1">Assumptions!D40*Y756+(1-Assumptions!D40)*Z756</f>
        <v>8007.7237515182305</v>
      </c>
      <c r="AB756" s="97">
        <f t="shared" ca="1" si="215"/>
        <v>5500.7047196528083</v>
      </c>
      <c r="AC756" s="97">
        <f t="shared" ca="1" si="216"/>
        <v>6535.8040029797885</v>
      </c>
      <c r="AD756" s="97">
        <f ca="1">AC756+Assumptions!D47-Assumptions!D48-Assumptions!D49</f>
        <v>7676.3040029797885</v>
      </c>
      <c r="AE756" s="73">
        <f ca="1">AD756/Assumptions!D46</f>
        <v>165.08180651569438</v>
      </c>
      <c r="AF756" s="77">
        <f ca="1">AE756/Assumptions!D45-1</f>
        <v>0.63771633448109499</v>
      </c>
    </row>
    <row r="757" spans="2:32" x14ac:dyDescent="0.2">
      <c r="B757" s="130">
        <v>746</v>
      </c>
      <c r="C757" s="77">
        <f ca="1">MAX(Assumptions!F70,MIN(Assumptions!G70,NORMINV(RAND(),Assumptions!D70,Assumptions!E70)))</f>
        <v>6.1976692560188382E-2</v>
      </c>
      <c r="D757" s="77">
        <f ca="1">MAX(Assumptions!F71,MIN(Assumptions!G71,NORMINV(RAND(),Assumptions!D71,Assumptions!E71)))</f>
        <v>0.33095671819471867</v>
      </c>
      <c r="E757" s="77">
        <f ca="1">MAX(Assumptions!F72,MIN(Assumptions!G72,NORMINV(RAND(),Assumptions!D72,Assumptions!E72)))</f>
        <v>8.8154354687890291E-2</v>
      </c>
      <c r="F757" s="77">
        <f ca="1">MAX(Assumptions!F73,MIN(Assumptions!G73,NORMINV(RAND(),Assumptions!D73,Assumptions!E73)))</f>
        <v>3.1323562472227395E-2</v>
      </c>
      <c r="G757" s="101">
        <f ca="1">MAX(Assumptions!F74,MIN(Assumptions!G74,NORMINV(RAND(),Assumptions!D74,Assumptions!E74)))</f>
        <v>11.497379346109646</v>
      </c>
      <c r="H757" s="77">
        <f ca="1">MAX(Assumptions!F75,MIN(Assumptions!G75,NORMINV(RAND(),Assumptions!D75,Assumptions!E75)))</f>
        <v>0.55401463769725001</v>
      </c>
      <c r="I757" s="97">
        <f ca="1">'Historical Financials'!F7*(1+C757)</f>
        <v>1101.9070162004514</v>
      </c>
      <c r="J757" s="97">
        <f t="shared" ca="1" si="199"/>
        <v>1170.1995685734212</v>
      </c>
      <c r="K757" s="97">
        <f t="shared" ca="1" si="200"/>
        <v>1242.7246674689611</v>
      </c>
      <c r="L757" s="97">
        <f t="shared" ca="1" si="201"/>
        <v>1319.7446321216471</v>
      </c>
      <c r="M757" s="97">
        <f t="shared" ca="1" si="202"/>
        <v>1401.5380394446092</v>
      </c>
      <c r="N757" s="54">
        <f>Assumptions!E59</f>
        <v>0.25</v>
      </c>
      <c r="O757" s="77">
        <f t="shared" ca="1" si="203"/>
        <v>0.27023917954867965</v>
      </c>
      <c r="P757" s="77">
        <f t="shared" ca="1" si="204"/>
        <v>0.29047835909735931</v>
      </c>
      <c r="Q757" s="77">
        <f t="shared" ca="1" si="205"/>
        <v>0.31071753864603902</v>
      </c>
      <c r="R757" s="77">
        <f t="shared" ca="1" si="206"/>
        <v>0.33095671819471867</v>
      </c>
      <c r="S757" s="97">
        <f t="shared" ca="1" si="207"/>
        <v>152.61815408908771</v>
      </c>
      <c r="T757" s="97">
        <f t="shared" ca="1" si="208"/>
        <v>175.19813824520793</v>
      </c>
      <c r="U757" s="97">
        <f t="shared" ca="1" si="209"/>
        <v>199.9907646913841</v>
      </c>
      <c r="V757" s="97">
        <f t="shared" ca="1" si="210"/>
        <v>227.1835657170879</v>
      </c>
      <c r="W757" s="97">
        <f t="shared" ca="1" si="211"/>
        <v>256.97881987053267</v>
      </c>
      <c r="X757" s="97">
        <f t="shared" ca="1" si="212"/>
        <v>773.90934667145086</v>
      </c>
      <c r="Y757" s="97">
        <f t="shared" ca="1" si="213"/>
        <v>4663.4632679947626</v>
      </c>
      <c r="Z757" s="97">
        <f t="shared" ca="1" si="214"/>
        <v>5333.0413583434447</v>
      </c>
      <c r="AA757" s="97">
        <f ca="1">Assumptions!D40*Y757+(1-Assumptions!D40)*Z757</f>
        <v>4964.7734086516693</v>
      </c>
      <c r="AB757" s="97">
        <f t="shared" ca="1" si="215"/>
        <v>3254.2200021820563</v>
      </c>
      <c r="AC757" s="97">
        <f t="shared" ca="1" si="216"/>
        <v>4028.1293488535071</v>
      </c>
      <c r="AD757" s="97">
        <f ca="1">AC757+Assumptions!D47-Assumptions!D48-Assumptions!D49</f>
        <v>5168.6293488535066</v>
      </c>
      <c r="AE757" s="73">
        <f ca="1">AD757/Assumptions!D46</f>
        <v>111.15331933018294</v>
      </c>
      <c r="AF757" s="77">
        <f ca="1">AE757/Assumptions!D45-1</f>
        <v>0.10271150129149742</v>
      </c>
    </row>
    <row r="758" spans="2:32" x14ac:dyDescent="0.2">
      <c r="B758" s="130">
        <v>747</v>
      </c>
      <c r="C758" s="77">
        <f ca="1">MAX(Assumptions!F70,MIN(Assumptions!G70,NORMINV(RAND(),Assumptions!D70,Assumptions!E70)))</f>
        <v>0.15443463882601516</v>
      </c>
      <c r="D758" s="77">
        <f ca="1">MAX(Assumptions!F71,MIN(Assumptions!G71,NORMINV(RAND(),Assumptions!D71,Assumptions!E71)))</f>
        <v>0.26963019287276041</v>
      </c>
      <c r="E758" s="77">
        <f ca="1">MAX(Assumptions!F72,MIN(Assumptions!G72,NORMINV(RAND(),Assumptions!D72,Assumptions!E72)))</f>
        <v>8.9321867365435209E-2</v>
      </c>
      <c r="F758" s="77">
        <f ca="1">MAX(Assumptions!F73,MIN(Assumptions!G73,NORMINV(RAND(),Assumptions!D73,Assumptions!E73)))</f>
        <v>2.2959494763231836E-2</v>
      </c>
      <c r="G758" s="101">
        <f ca="1">MAX(Assumptions!F74,MIN(Assumptions!G74,NORMINV(RAND(),Assumptions!D74,Assumptions!E74)))</f>
        <v>14.547533651464812</v>
      </c>
      <c r="H758" s="77">
        <f ca="1">MAX(Assumptions!F75,MIN(Assumptions!G75,NORMINV(RAND(),Assumptions!D75,Assumptions!E75)))</f>
        <v>0.51552775823203034</v>
      </c>
      <c r="I758" s="97">
        <f ca="1">'Historical Financials'!F7*(1+C758)</f>
        <v>1197.8413812458732</v>
      </c>
      <c r="J758" s="97">
        <f t="shared" ca="1" si="199"/>
        <v>1382.8295823294347</v>
      </c>
      <c r="K758" s="97">
        <f t="shared" ca="1" si="200"/>
        <v>1596.3863694344104</v>
      </c>
      <c r="L758" s="97">
        <f t="shared" ca="1" si="201"/>
        <v>1842.9237218247872</v>
      </c>
      <c r="M758" s="97">
        <f t="shared" ca="1" si="202"/>
        <v>2127.534981188694</v>
      </c>
      <c r="N758" s="54">
        <f>Assumptions!E59</f>
        <v>0.25</v>
      </c>
      <c r="O758" s="77">
        <f t="shared" ca="1" si="203"/>
        <v>0.25490754821819012</v>
      </c>
      <c r="P758" s="77">
        <f t="shared" ca="1" si="204"/>
        <v>0.25981509643638023</v>
      </c>
      <c r="Q758" s="77">
        <f t="shared" ca="1" si="205"/>
        <v>0.26472264465457029</v>
      </c>
      <c r="R758" s="77">
        <f t="shared" ca="1" si="206"/>
        <v>0.26963019287276041</v>
      </c>
      <c r="S758" s="97">
        <f t="shared" ca="1" si="207"/>
        <v>154.38012049781096</v>
      </c>
      <c r="T758" s="97">
        <f t="shared" ca="1" si="208"/>
        <v>181.72028614520573</v>
      </c>
      <c r="U758" s="97">
        <f t="shared" ca="1" si="209"/>
        <v>213.82301423012856</v>
      </c>
      <c r="V758" s="97">
        <f t="shared" ca="1" si="210"/>
        <v>251.50724944505222</v>
      </c>
      <c r="W758" s="97">
        <f t="shared" ca="1" si="211"/>
        <v>295.73129594926178</v>
      </c>
      <c r="X758" s="97">
        <f t="shared" ca="1" si="212"/>
        <v>831.70350205503064</v>
      </c>
      <c r="Y758" s="97">
        <f t="shared" ca="1" si="213"/>
        <v>4558.6244919743613</v>
      </c>
      <c r="Z758" s="97">
        <f t="shared" ca="1" si="214"/>
        <v>8345.158744443117</v>
      </c>
      <c r="AA758" s="97">
        <f ca="1">Assumptions!D40*Y758+(1-Assumptions!D40)*Z758</f>
        <v>6262.5649055853009</v>
      </c>
      <c r="AB758" s="97">
        <f t="shared" ca="1" si="215"/>
        <v>4082.9224449090621</v>
      </c>
      <c r="AC758" s="97">
        <f t="shared" ca="1" si="216"/>
        <v>4914.6259469640927</v>
      </c>
      <c r="AD758" s="97">
        <f ca="1">AC758+Assumptions!D47-Assumptions!D48-Assumptions!D49</f>
        <v>6055.1259469640927</v>
      </c>
      <c r="AE758" s="73">
        <f ca="1">AD758/Assumptions!D46</f>
        <v>130.21776230030306</v>
      </c>
      <c r="AF758" s="77">
        <f ca="1">AE758/Assumptions!D45-1</f>
        <v>0.29184287996332414</v>
      </c>
    </row>
    <row r="759" spans="2:32" x14ac:dyDescent="0.2">
      <c r="B759" s="130">
        <v>748</v>
      </c>
      <c r="C759" s="77">
        <f ca="1">MAX(Assumptions!F70,MIN(Assumptions!G70,NORMINV(RAND(),Assumptions!D70,Assumptions!E70)))</f>
        <v>0.14293992006997297</v>
      </c>
      <c r="D759" s="77">
        <f ca="1">MAX(Assumptions!F71,MIN(Assumptions!G71,NORMINV(RAND(),Assumptions!D71,Assumptions!E71)))</f>
        <v>0.2692429614364823</v>
      </c>
      <c r="E759" s="77">
        <f ca="1">MAX(Assumptions!F72,MIN(Assumptions!G72,NORMINV(RAND(),Assumptions!D72,Assumptions!E72)))</f>
        <v>0.10463385967073713</v>
      </c>
      <c r="F759" s="77">
        <f ca="1">MAX(Assumptions!F73,MIN(Assumptions!G73,NORMINV(RAND(),Assumptions!D73,Assumptions!E73)))</f>
        <v>3.2955063074271942E-2</v>
      </c>
      <c r="G759" s="101">
        <f ca="1">MAX(Assumptions!F74,MIN(Assumptions!G74,NORMINV(RAND(),Assumptions!D74,Assumptions!E74)))</f>
        <v>11.240183543447378</v>
      </c>
      <c r="H759" s="77">
        <f ca="1">MAX(Assumptions!F75,MIN(Assumptions!G75,NORMINV(RAND(),Assumptions!D75,Assumptions!E75)))</f>
        <v>0.61393079112892446</v>
      </c>
      <c r="I759" s="97">
        <f ca="1">'Historical Financials'!F7*(1+C759)</f>
        <v>1185.914461064604</v>
      </c>
      <c r="J759" s="97">
        <f t="shared" ca="1" si="199"/>
        <v>1355.4289793390037</v>
      </c>
      <c r="K759" s="97">
        <f t="shared" ca="1" si="200"/>
        <v>1549.1738893062461</v>
      </c>
      <c r="L759" s="97">
        <f t="shared" ca="1" si="201"/>
        <v>1770.6126812181701</v>
      </c>
      <c r="M759" s="97">
        <f t="shared" ca="1" si="202"/>
        <v>2023.703916346376</v>
      </c>
      <c r="N759" s="54">
        <f>Assumptions!E59</f>
        <v>0.25</v>
      </c>
      <c r="O759" s="77">
        <f t="shared" ca="1" si="203"/>
        <v>0.25481074035912055</v>
      </c>
      <c r="P759" s="77">
        <f t="shared" ca="1" si="204"/>
        <v>0.25962148071824115</v>
      </c>
      <c r="Q759" s="77">
        <f t="shared" ca="1" si="205"/>
        <v>0.26443222107736175</v>
      </c>
      <c r="R759" s="77">
        <f t="shared" ca="1" si="206"/>
        <v>0.2692429614364823</v>
      </c>
      <c r="S759" s="97">
        <f t="shared" ca="1" si="207"/>
        <v>182.01735082315611</v>
      </c>
      <c r="T759" s="97">
        <f t="shared" ca="1" si="208"/>
        <v>212.03810389005648</v>
      </c>
      <c r="U759" s="97">
        <f t="shared" ca="1" si="209"/>
        <v>246.92223915926556</v>
      </c>
      <c r="V759" s="97">
        <f t="shared" ca="1" si="210"/>
        <v>287.4467209118875</v>
      </c>
      <c r="W759" s="97">
        <f t="shared" ca="1" si="211"/>
        <v>334.51126410010852</v>
      </c>
      <c r="X759" s="97">
        <f t="shared" ca="1" si="212"/>
        <v>918.17989843574082</v>
      </c>
      <c r="Y759" s="97">
        <f t="shared" ca="1" si="213"/>
        <v>4820.6041439683149</v>
      </c>
      <c r="Z759" s="97">
        <f t="shared" ca="1" si="214"/>
        <v>6124.4167260642125</v>
      </c>
      <c r="AA759" s="97">
        <f ca="1">Assumptions!D40*Y759+(1-Assumptions!D40)*Z759</f>
        <v>5407.3198059114693</v>
      </c>
      <c r="AB759" s="97">
        <f t="shared" ca="1" si="215"/>
        <v>3287.6857524677457</v>
      </c>
      <c r="AC759" s="97">
        <f t="shared" ca="1" si="216"/>
        <v>4205.8656509034863</v>
      </c>
      <c r="AD759" s="97">
        <f ca="1">AC759+Assumptions!D47-Assumptions!D48-Assumptions!D49</f>
        <v>5346.3656509034863</v>
      </c>
      <c r="AE759" s="73">
        <f ca="1">AD759/Assumptions!D46</f>
        <v>114.9756053957739</v>
      </c>
      <c r="AF759" s="77">
        <f ca="1">AE759/Assumptions!D45-1</f>
        <v>0.14063100591045541</v>
      </c>
    </row>
    <row r="760" spans="2:32" x14ac:dyDescent="0.2">
      <c r="B760" s="130">
        <v>749</v>
      </c>
      <c r="C760" s="77">
        <f ca="1">MAX(Assumptions!F70,MIN(Assumptions!G70,NORMINV(RAND(),Assumptions!D70,Assumptions!E70)))</f>
        <v>0.14274157489992068</v>
      </c>
      <c r="D760" s="77">
        <f ca="1">MAX(Assumptions!F71,MIN(Assumptions!G71,NORMINV(RAND(),Assumptions!D71,Assumptions!E71)))</f>
        <v>0.36936092038808582</v>
      </c>
      <c r="E760" s="77">
        <f ca="1">MAX(Assumptions!F72,MIN(Assumptions!G72,NORMINV(RAND(),Assumptions!D72,Assumptions!E72)))</f>
        <v>0.11256318566372063</v>
      </c>
      <c r="F760" s="77">
        <f ca="1">MAX(Assumptions!F73,MIN(Assumptions!G73,NORMINV(RAND(),Assumptions!D73,Assumptions!E73)))</f>
        <v>3.2390252738467851E-2</v>
      </c>
      <c r="G760" s="101">
        <f ca="1">MAX(Assumptions!F74,MIN(Assumptions!G74,NORMINV(RAND(),Assumptions!D74,Assumptions!E74)))</f>
        <v>13.671043641967849</v>
      </c>
      <c r="H760" s="77">
        <f ca="1">MAX(Assumptions!F75,MIN(Assumptions!G75,NORMINV(RAND(),Assumptions!D75,Assumptions!E75)))</f>
        <v>0.70214160634767042</v>
      </c>
      <c r="I760" s="97">
        <f ca="1">'Historical Financials'!F7*(1+C760)</f>
        <v>1185.7086581161575</v>
      </c>
      <c r="J760" s="97">
        <f t="shared" ca="1" si="199"/>
        <v>1354.9585793481292</v>
      </c>
      <c r="K760" s="97">
        <f t="shared" ca="1" si="200"/>
        <v>1548.3675008884402</v>
      </c>
      <c r="L760" s="97">
        <f t="shared" ca="1" si="201"/>
        <v>1769.3839164891103</v>
      </c>
      <c r="M760" s="97">
        <f t="shared" ca="1" si="202"/>
        <v>2021.9485633313554</v>
      </c>
      <c r="N760" s="54">
        <f>Assumptions!E59</f>
        <v>0.25</v>
      </c>
      <c r="O760" s="77">
        <f t="shared" ca="1" si="203"/>
        <v>0.27984023009702147</v>
      </c>
      <c r="P760" s="77">
        <f t="shared" ca="1" si="204"/>
        <v>0.30968046019404294</v>
      </c>
      <c r="Q760" s="77">
        <f t="shared" ca="1" si="205"/>
        <v>0.33952069029106435</v>
      </c>
      <c r="R760" s="77">
        <f t="shared" ca="1" si="206"/>
        <v>0.36936092038808582</v>
      </c>
      <c r="S760" s="97">
        <f t="shared" ca="1" si="207"/>
        <v>208.1338454675049</v>
      </c>
      <c r="T760" s="97">
        <f t="shared" ca="1" si="208"/>
        <v>266.23238142375078</v>
      </c>
      <c r="U760" s="97">
        <f t="shared" ca="1" si="209"/>
        <v>336.67631060248237</v>
      </c>
      <c r="V760" s="97">
        <f t="shared" ca="1" si="210"/>
        <v>421.80626794288867</v>
      </c>
      <c r="W760" s="97">
        <f t="shared" ca="1" si="211"/>
        <v>524.37956089146587</v>
      </c>
      <c r="X760" s="97">
        <f t="shared" ca="1" si="212"/>
        <v>1229.5695594509289</v>
      </c>
      <c r="Y760" s="97">
        <f t="shared" ca="1" si="213"/>
        <v>6752.4578139651539</v>
      </c>
      <c r="Z760" s="97">
        <f t="shared" ca="1" si="214"/>
        <v>10209.928876303446</v>
      </c>
      <c r="AA760" s="97">
        <f ca="1">Assumptions!D40*Y760+(1-Assumptions!D40)*Z760</f>
        <v>8308.3197920173843</v>
      </c>
      <c r="AB760" s="97">
        <f t="shared" ca="1" si="215"/>
        <v>4874.0477380896</v>
      </c>
      <c r="AC760" s="97">
        <f t="shared" ca="1" si="216"/>
        <v>6103.6172975405289</v>
      </c>
      <c r="AD760" s="97">
        <f ca="1">AC760+Assumptions!D47-Assumptions!D48-Assumptions!D49</f>
        <v>7244.1172975405289</v>
      </c>
      <c r="AE760" s="73">
        <f ca="1">AD760/Assumptions!D46</f>
        <v>155.78746876431245</v>
      </c>
      <c r="AF760" s="77">
        <f ca="1">AE760/Assumptions!D45-1</f>
        <v>0.54551060282056008</v>
      </c>
    </row>
    <row r="761" spans="2:32" x14ac:dyDescent="0.2">
      <c r="B761" s="130">
        <v>750</v>
      </c>
      <c r="C761" s="77">
        <f ca="1">MAX(Assumptions!F70,MIN(Assumptions!G70,NORMINV(RAND(),Assumptions!D70,Assumptions!E70)))</f>
        <v>0.17181603401473827</v>
      </c>
      <c r="D761" s="77">
        <f ca="1">MAX(Assumptions!F71,MIN(Assumptions!G71,NORMINV(RAND(),Assumptions!D71,Assumptions!E71)))</f>
        <v>0.28110312763888995</v>
      </c>
      <c r="E761" s="77">
        <f ca="1">MAX(Assumptions!F72,MIN(Assumptions!G72,NORMINV(RAND(),Assumptions!D72,Assumptions!E72)))</f>
        <v>8.1016648574560118E-2</v>
      </c>
      <c r="F761" s="77">
        <f ca="1">MAX(Assumptions!F73,MIN(Assumptions!G73,NORMINV(RAND(),Assumptions!D73,Assumptions!E73)))</f>
        <v>4.8985566950704898E-2</v>
      </c>
      <c r="G761" s="101">
        <f ca="1">MAX(Assumptions!F74,MIN(Assumptions!G74,NORMINV(RAND(),Assumptions!D74,Assumptions!E74)))</f>
        <v>14.835008465052663</v>
      </c>
      <c r="H761" s="77">
        <f ca="1">MAX(Assumptions!F75,MIN(Assumptions!G75,NORMINV(RAND(),Assumptions!D75,Assumptions!E75)))</f>
        <v>0.58314175828383874</v>
      </c>
      <c r="I761" s="97">
        <f ca="1">'Historical Financials'!F7*(1+C761)</f>
        <v>1215.8763168936923</v>
      </c>
      <c r="J761" s="97">
        <f t="shared" ca="1" si="199"/>
        <v>1424.7833635148138</v>
      </c>
      <c r="K761" s="97">
        <f t="shared" ca="1" si="200"/>
        <v>1669.5839903641083</v>
      </c>
      <c r="L761" s="97">
        <f t="shared" ca="1" si="201"/>
        <v>1956.4452900429706</v>
      </c>
      <c r="M761" s="97">
        <f t="shared" ca="1" si="202"/>
        <v>2292.593960544968</v>
      </c>
      <c r="N761" s="54">
        <f>Assumptions!E59</f>
        <v>0.25</v>
      </c>
      <c r="O761" s="77">
        <f t="shared" ca="1" si="203"/>
        <v>0.2577757819097225</v>
      </c>
      <c r="P761" s="77">
        <f t="shared" ca="1" si="204"/>
        <v>0.265551563819445</v>
      </c>
      <c r="Q761" s="77">
        <f t="shared" ca="1" si="205"/>
        <v>0.27332734572916745</v>
      </c>
      <c r="R761" s="77">
        <f t="shared" ca="1" si="206"/>
        <v>0.28110312763888995</v>
      </c>
      <c r="S761" s="97">
        <f t="shared" ca="1" si="207"/>
        <v>177.25706332226642</v>
      </c>
      <c r="T761" s="97">
        <f t="shared" ca="1" si="208"/>
        <v>214.17318259775857</v>
      </c>
      <c r="U761" s="97">
        <f t="shared" ca="1" si="209"/>
        <v>258.54210291217117</v>
      </c>
      <c r="V761" s="97">
        <f t="shared" ca="1" si="210"/>
        <v>311.83505418783199</v>
      </c>
      <c r="W761" s="97">
        <f t="shared" ca="1" si="211"/>
        <v>375.8088158549499</v>
      </c>
      <c r="X761" s="97">
        <f t="shared" ca="1" si="212"/>
        <v>1034.8226541248798</v>
      </c>
      <c r="Y761" s="97">
        <f t="shared" ca="1" si="213"/>
        <v>12307.359095581804</v>
      </c>
      <c r="Z761" s="97">
        <f t="shared" ca="1" si="214"/>
        <v>9560.5003161786244</v>
      </c>
      <c r="AA761" s="97">
        <f ca="1">Assumptions!D40*Y761+(1-Assumptions!D40)*Z761</f>
        <v>11071.272644850373</v>
      </c>
      <c r="AB761" s="97">
        <f t="shared" ca="1" si="215"/>
        <v>7499.5573994088509</v>
      </c>
      <c r="AC761" s="97">
        <f t="shared" ca="1" si="216"/>
        <v>8534.3800535337305</v>
      </c>
      <c r="AD761" s="97">
        <f ca="1">AC761+Assumptions!D47-Assumptions!D48-Assumptions!D49</f>
        <v>9674.8800535337305</v>
      </c>
      <c r="AE761" s="73">
        <f ca="1">AD761/Assumptions!D46</f>
        <v>208.06193663513397</v>
      </c>
      <c r="AF761" s="77">
        <f ca="1">AE761/Assumptions!D45-1</f>
        <v>1.0641065142374404</v>
      </c>
    </row>
    <row r="762" spans="2:32" x14ac:dyDescent="0.2">
      <c r="B762" s="130">
        <v>751</v>
      </c>
      <c r="C762" s="77">
        <f ca="1">MAX(Assumptions!F70,MIN(Assumptions!G70,NORMINV(RAND(),Assumptions!D70,Assumptions!E70)))</f>
        <v>0.1614839816390653</v>
      </c>
      <c r="D762" s="77">
        <f ca="1">MAX(Assumptions!F71,MIN(Assumptions!G71,NORMINV(RAND(),Assumptions!D71,Assumptions!E71)))</f>
        <v>0.28948274018038284</v>
      </c>
      <c r="E762" s="77">
        <f ca="1">MAX(Assumptions!F72,MIN(Assumptions!G72,NORMINV(RAND(),Assumptions!D72,Assumptions!E72)))</f>
        <v>7.8886139579516956E-2</v>
      </c>
      <c r="F762" s="77">
        <f ca="1">MAX(Assumptions!F73,MIN(Assumptions!G73,NORMINV(RAND(),Assumptions!D73,Assumptions!E73)))</f>
        <v>3.7814020206386537E-2</v>
      </c>
      <c r="G762" s="101">
        <f ca="1">MAX(Assumptions!F74,MIN(Assumptions!G74,NORMINV(RAND(),Assumptions!D74,Assumptions!E74)))</f>
        <v>13.306004968422725</v>
      </c>
      <c r="H762" s="77">
        <f ca="1">MAX(Assumptions!F75,MIN(Assumptions!G75,NORMINV(RAND(),Assumptions!D75,Assumptions!E75)))</f>
        <v>0.52549018077003662</v>
      </c>
      <c r="I762" s="97">
        <f ca="1">'Historical Financials'!F7*(1+C762)</f>
        <v>1205.1557793486938</v>
      </c>
      <c r="J762" s="97">
        <f t="shared" ca="1" si="199"/>
        <v>1399.7691330932516</v>
      </c>
      <c r="K762" s="97">
        <f t="shared" ca="1" si="200"/>
        <v>1625.8094260806124</v>
      </c>
      <c r="L762" s="97">
        <f t="shared" ca="1" si="201"/>
        <v>1888.3516055904331</v>
      </c>
      <c r="M762" s="97">
        <f t="shared" ca="1" si="202"/>
        <v>2193.2901415956981</v>
      </c>
      <c r="N762" s="54">
        <f>Assumptions!E59</f>
        <v>0.25</v>
      </c>
      <c r="O762" s="77">
        <f t="shared" ca="1" si="203"/>
        <v>0.2598706850450957</v>
      </c>
      <c r="P762" s="77">
        <f t="shared" ca="1" si="204"/>
        <v>0.26974137009019139</v>
      </c>
      <c r="Q762" s="77">
        <f t="shared" ca="1" si="205"/>
        <v>0.27961205513528714</v>
      </c>
      <c r="R762" s="77">
        <f t="shared" ca="1" si="206"/>
        <v>0.28948274018038284</v>
      </c>
      <c r="S762" s="97">
        <f t="shared" ca="1" si="207"/>
        <v>158.32438208649987</v>
      </c>
      <c r="T762" s="97">
        <f t="shared" ca="1" si="208"/>
        <v>191.15176349785648</v>
      </c>
      <c r="U762" s="97">
        <f t="shared" ca="1" si="209"/>
        <v>230.45270042745591</v>
      </c>
      <c r="V762" s="97">
        <f t="shared" ca="1" si="210"/>
        <v>277.4619017855461</v>
      </c>
      <c r="W762" s="97">
        <f t="shared" ca="1" si="211"/>
        <v>333.64403650300932</v>
      </c>
      <c r="X762" s="97">
        <f t="shared" ca="1" si="212"/>
        <v>927.50978975378621</v>
      </c>
      <c r="Y762" s="97">
        <f t="shared" ca="1" si="213"/>
        <v>8430.5476348902448</v>
      </c>
      <c r="Z762" s="97">
        <f t="shared" ca="1" si="214"/>
        <v>8448.2438870469432</v>
      </c>
      <c r="AA762" s="97">
        <f ca="1">Assumptions!D40*Y762+(1-Assumptions!D40)*Z762</f>
        <v>8438.5109483607594</v>
      </c>
      <c r="AB762" s="97">
        <f t="shared" ca="1" si="215"/>
        <v>5772.816453951822</v>
      </c>
      <c r="AC762" s="97">
        <f t="shared" ca="1" si="216"/>
        <v>6700.3262437056082</v>
      </c>
      <c r="AD762" s="97">
        <f ca="1">AC762+Assumptions!D47-Assumptions!D48-Assumptions!D49</f>
        <v>7840.8262437056082</v>
      </c>
      <c r="AE762" s="73">
        <f ca="1">AD762/Assumptions!D46</f>
        <v>168.61991921947543</v>
      </c>
      <c r="AF762" s="77">
        <f ca="1">AE762/Assumptions!D45-1</f>
        <v>0.67281665892336751</v>
      </c>
    </row>
    <row r="763" spans="2:32" x14ac:dyDescent="0.2">
      <c r="B763" s="130">
        <v>752</v>
      </c>
      <c r="C763" s="77">
        <f ca="1">MAX(Assumptions!F70,MIN(Assumptions!G70,NORMINV(RAND(),Assumptions!D70,Assumptions!E70)))</f>
        <v>0.1345698443910901</v>
      </c>
      <c r="D763" s="77">
        <f ca="1">MAX(Assumptions!F71,MIN(Assumptions!G71,NORMINV(RAND(),Assumptions!D71,Assumptions!E71)))</f>
        <v>0.31495178623055792</v>
      </c>
      <c r="E763" s="77">
        <f ca="1">MAX(Assumptions!F72,MIN(Assumptions!G72,NORMINV(RAND(),Assumptions!D72,Assumptions!E72)))</f>
        <v>8.2096008780267196E-2</v>
      </c>
      <c r="F763" s="77">
        <f ca="1">MAX(Assumptions!F73,MIN(Assumptions!G73,NORMINV(RAND(),Assumptions!D73,Assumptions!E73)))</f>
        <v>3.2804211171198985E-2</v>
      </c>
      <c r="G763" s="101">
        <f ca="1">MAX(Assumptions!F74,MIN(Assumptions!G74,NORMINV(RAND(),Assumptions!D74,Assumptions!E74)))</f>
        <v>14.520508775676214</v>
      </c>
      <c r="H763" s="77">
        <f ca="1">MAX(Assumptions!F75,MIN(Assumptions!G75,NORMINV(RAND(),Assumptions!D75,Assumptions!E75)))</f>
        <v>0.64867428613867617</v>
      </c>
      <c r="I763" s="97">
        <f ca="1">'Historical Financials'!F7*(1+C763)</f>
        <v>1177.229670540195</v>
      </c>
      <c r="J763" s="97">
        <f t="shared" ca="1" si="199"/>
        <v>1335.6492841173633</v>
      </c>
      <c r="K763" s="97">
        <f t="shared" ca="1" si="200"/>
        <v>1515.3874004421077</v>
      </c>
      <c r="L763" s="97">
        <f t="shared" ca="1" si="201"/>
        <v>1719.3128471118207</v>
      </c>
      <c r="M763" s="97">
        <f t="shared" ca="1" si="202"/>
        <v>1950.6805094072604</v>
      </c>
      <c r="N763" s="54">
        <f>Assumptions!E59</f>
        <v>0.25</v>
      </c>
      <c r="O763" s="77">
        <f t="shared" ca="1" si="203"/>
        <v>0.26623794655763949</v>
      </c>
      <c r="P763" s="77">
        <f t="shared" ca="1" si="204"/>
        <v>0.28247589311527899</v>
      </c>
      <c r="Q763" s="77">
        <f t="shared" ca="1" si="205"/>
        <v>0.29871383967291842</v>
      </c>
      <c r="R763" s="77">
        <f t="shared" ca="1" si="206"/>
        <v>0.31495178623055792</v>
      </c>
      <c r="S763" s="97">
        <f t="shared" ca="1" si="207"/>
        <v>190.90965403973249</v>
      </c>
      <c r="T763" s="97">
        <f t="shared" ca="1" si="208"/>
        <v>230.66891522891223</v>
      </c>
      <c r="U763" s="97">
        <f t="shared" ca="1" si="209"/>
        <v>277.67178046292486</v>
      </c>
      <c r="V763" s="97">
        <f t="shared" ca="1" si="210"/>
        <v>333.14778890876192</v>
      </c>
      <c r="W763" s="97">
        <f t="shared" ca="1" si="211"/>
        <v>398.52622278490105</v>
      </c>
      <c r="X763" s="97">
        <f t="shared" ca="1" si="212"/>
        <v>1104.1636053328443</v>
      </c>
      <c r="Y763" s="97">
        <f t="shared" ca="1" si="213"/>
        <v>8350.2647726256855</v>
      </c>
      <c r="Z763" s="97">
        <f t="shared" ca="1" si="214"/>
        <v>8920.9694895291777</v>
      </c>
      <c r="AA763" s="97">
        <f ca="1">Assumptions!D40*Y763+(1-Assumptions!D40)*Z763</f>
        <v>8607.081895232257</v>
      </c>
      <c r="AB763" s="97">
        <f t="shared" ca="1" si="215"/>
        <v>5801.3218377404501</v>
      </c>
      <c r="AC763" s="97">
        <f t="shared" ca="1" si="216"/>
        <v>6905.4854430732939</v>
      </c>
      <c r="AD763" s="97">
        <f ca="1">AC763+Assumptions!D47-Assumptions!D48-Assumptions!D49</f>
        <v>8045.9854430732939</v>
      </c>
      <c r="AE763" s="73">
        <f ca="1">AD763/Assumptions!D46</f>
        <v>173.03194501232889</v>
      </c>
      <c r="AF763" s="77">
        <f ca="1">AE763/Assumptions!D45-1</f>
        <v>0.71658675607469147</v>
      </c>
    </row>
    <row r="764" spans="2:32" x14ac:dyDescent="0.2">
      <c r="B764" s="130">
        <v>753</v>
      </c>
      <c r="C764" s="77">
        <f ca="1">MAX(Assumptions!F70,MIN(Assumptions!G70,NORMINV(RAND(),Assumptions!D70,Assumptions!E70)))</f>
        <v>0.11449004135793799</v>
      </c>
      <c r="D764" s="77">
        <f ca="1">MAX(Assumptions!F71,MIN(Assumptions!G71,NORMINV(RAND(),Assumptions!D71,Assumptions!E71)))</f>
        <v>0.34349133546665722</v>
      </c>
      <c r="E764" s="77">
        <f ca="1">MAX(Assumptions!F72,MIN(Assumptions!G72,NORMINV(RAND(),Assumptions!D72,Assumptions!E72)))</f>
        <v>8.7093726509398242E-2</v>
      </c>
      <c r="F764" s="77">
        <f ca="1">MAX(Assumptions!F73,MIN(Assumptions!G73,NORMINV(RAND(),Assumptions!D73,Assumptions!E73)))</f>
        <v>3.2218523213502007E-2</v>
      </c>
      <c r="G764" s="101">
        <f ca="1">MAX(Assumptions!F74,MIN(Assumptions!G74,NORMINV(RAND(),Assumptions!D74,Assumptions!E74)))</f>
        <v>11.145216140727394</v>
      </c>
      <c r="H764" s="77">
        <f ca="1">MAX(Assumptions!F75,MIN(Assumptions!G75,NORMINV(RAND(),Assumptions!D75,Assumptions!E75)))</f>
        <v>0.61055098904533434</v>
      </c>
      <c r="I764" s="97">
        <f ca="1">'Historical Financials'!F7*(1+C764)</f>
        <v>1156.3948669129963</v>
      </c>
      <c r="J764" s="97">
        <f t="shared" ca="1" si="199"/>
        <v>1288.7905630519724</v>
      </c>
      <c r="K764" s="97">
        <f t="shared" ca="1" si="200"/>
        <v>1436.3442479175128</v>
      </c>
      <c r="L764" s="97">
        <f t="shared" ca="1" si="201"/>
        <v>1600.791360265825</v>
      </c>
      <c r="M764" s="97">
        <f t="shared" ca="1" si="202"/>
        <v>1784.0660293080891</v>
      </c>
      <c r="N764" s="54">
        <f>Assumptions!E59</f>
        <v>0.25</v>
      </c>
      <c r="O764" s="77">
        <f t="shared" ca="1" si="203"/>
        <v>0.27337283386666433</v>
      </c>
      <c r="P764" s="77">
        <f t="shared" ca="1" si="204"/>
        <v>0.29674566773332861</v>
      </c>
      <c r="Q764" s="77">
        <f t="shared" ca="1" si="205"/>
        <v>0.32011850159999289</v>
      </c>
      <c r="R764" s="77">
        <f t="shared" ca="1" si="206"/>
        <v>0.34349133546665722</v>
      </c>
      <c r="S764" s="97">
        <f t="shared" ca="1" si="207"/>
        <v>176.50950743016944</v>
      </c>
      <c r="T764" s="97">
        <f t="shared" ca="1" si="208"/>
        <v>215.10952501554254</v>
      </c>
      <c r="U764" s="97">
        <f t="shared" ca="1" si="209"/>
        <v>260.23449656821316</v>
      </c>
      <c r="V764" s="97">
        <f t="shared" ca="1" si="210"/>
        <v>312.87253873141429</v>
      </c>
      <c r="W764" s="97">
        <f t="shared" ca="1" si="211"/>
        <v>374.15249828102964</v>
      </c>
      <c r="X764" s="97">
        <f t="shared" ca="1" si="212"/>
        <v>1017.4237276122037</v>
      </c>
      <c r="Y764" s="97">
        <f t="shared" ca="1" si="213"/>
        <v>7037.9172383160667</v>
      </c>
      <c r="Z764" s="97">
        <f t="shared" ca="1" si="214"/>
        <v>6829.9135334388602</v>
      </c>
      <c r="AA764" s="97">
        <f ca="1">Assumptions!D40*Y764+(1-Assumptions!D40)*Z764</f>
        <v>6944.315571121324</v>
      </c>
      <c r="AB764" s="97">
        <f t="shared" ca="1" si="215"/>
        <v>4573.9825230858296</v>
      </c>
      <c r="AC764" s="97">
        <f t="shared" ca="1" si="216"/>
        <v>5591.4062506980335</v>
      </c>
      <c r="AD764" s="97">
        <f ca="1">AC764+Assumptions!D47-Assumptions!D48-Assumptions!D49</f>
        <v>6731.9062506980335</v>
      </c>
      <c r="AE764" s="73">
        <f ca="1">AD764/Assumptions!D46</f>
        <v>144.77217743436631</v>
      </c>
      <c r="AF764" s="77">
        <f ca="1">AE764/Assumptions!D45-1</f>
        <v>0.43623191899172942</v>
      </c>
    </row>
    <row r="765" spans="2:32" x14ac:dyDescent="0.2">
      <c r="B765" s="130">
        <v>754</v>
      </c>
      <c r="C765" s="77">
        <f ca="1">MAX(Assumptions!F70,MIN(Assumptions!G70,NORMINV(RAND(),Assumptions!D70,Assumptions!E70)))</f>
        <v>9.1371509906776088E-2</v>
      </c>
      <c r="D765" s="77">
        <f ca="1">MAX(Assumptions!F71,MIN(Assumptions!G71,NORMINV(RAND(),Assumptions!D71,Assumptions!E71)))</f>
        <v>0.26034069987736319</v>
      </c>
      <c r="E765" s="77">
        <f ca="1">MAX(Assumptions!F72,MIN(Assumptions!G72,NORMINV(RAND(),Assumptions!D72,Assumptions!E72)))</f>
        <v>9.3612307889700375E-2</v>
      </c>
      <c r="F765" s="77">
        <f ca="1">MAX(Assumptions!F73,MIN(Assumptions!G73,NORMINV(RAND(),Assumptions!D73,Assumptions!E73)))</f>
        <v>4.9991891545555785E-2</v>
      </c>
      <c r="G765" s="101">
        <f ca="1">MAX(Assumptions!F74,MIN(Assumptions!G74,NORMINV(RAND(),Assumptions!D74,Assumptions!E74)))</f>
        <v>13.667735346654069</v>
      </c>
      <c r="H765" s="77">
        <f ca="1">MAX(Assumptions!F75,MIN(Assumptions!G75,NORMINV(RAND(),Assumptions!D75,Assumptions!E75)))</f>
        <v>0.69877138245482839</v>
      </c>
      <c r="I765" s="97">
        <f ca="1">'Historical Financials'!F7*(1+C765)</f>
        <v>1132.4070786792706</v>
      </c>
      <c r="J765" s="97">
        <f t="shared" ca="1" si="199"/>
        <v>1235.8768232873169</v>
      </c>
      <c r="K765" s="97">
        <f t="shared" ca="1" si="200"/>
        <v>1348.8007546898689</v>
      </c>
      <c r="L765" s="97">
        <f t="shared" ca="1" si="201"/>
        <v>1472.0427162092813</v>
      </c>
      <c r="M765" s="97">
        <f t="shared" ca="1" si="202"/>
        <v>1606.5454818365949</v>
      </c>
      <c r="N765" s="54">
        <f>Assumptions!E59</f>
        <v>0.25</v>
      </c>
      <c r="O765" s="77">
        <f t="shared" ca="1" si="203"/>
        <v>0.2525851749693408</v>
      </c>
      <c r="P765" s="77">
        <f t="shared" ca="1" si="204"/>
        <v>0.2551703499386816</v>
      </c>
      <c r="Q765" s="77">
        <f t="shared" ca="1" si="205"/>
        <v>0.25775552490802239</v>
      </c>
      <c r="R765" s="77">
        <f t="shared" ca="1" si="206"/>
        <v>0.26034069987736319</v>
      </c>
      <c r="S765" s="97">
        <f t="shared" ca="1" si="207"/>
        <v>197.8234149675869</v>
      </c>
      <c r="T765" s="97">
        <f t="shared" ca="1" si="208"/>
        <v>218.13138418697108</v>
      </c>
      <c r="U765" s="97">
        <f t="shared" ca="1" si="209"/>
        <v>240.49891423369047</v>
      </c>
      <c r="V765" s="97">
        <f t="shared" ca="1" si="210"/>
        <v>265.1328292574795</v>
      </c>
      <c r="W765" s="97">
        <f t="shared" ca="1" si="211"/>
        <v>292.26055431349482</v>
      </c>
      <c r="X765" s="97">
        <f t="shared" ca="1" si="212"/>
        <v>919.34122257768399</v>
      </c>
      <c r="Y765" s="97">
        <f t="shared" ca="1" si="213"/>
        <v>7035.0362964605692</v>
      </c>
      <c r="Z765" s="97">
        <f t="shared" ca="1" si="214"/>
        <v>5716.5190345806541</v>
      </c>
      <c r="AA765" s="97">
        <f ca="1">Assumptions!D40*Y765+(1-Assumptions!D40)*Z765</f>
        <v>6441.7035286146074</v>
      </c>
      <c r="AB765" s="97">
        <f t="shared" ca="1" si="215"/>
        <v>4117.9757674123111</v>
      </c>
      <c r="AC765" s="97">
        <f t="shared" ca="1" si="216"/>
        <v>5037.3169899899949</v>
      </c>
      <c r="AD765" s="97">
        <f ca="1">AC765+Assumptions!D47-Assumptions!D48-Assumptions!D49</f>
        <v>6177.8169899899949</v>
      </c>
      <c r="AE765" s="73">
        <f ca="1">AD765/Assumptions!D46</f>
        <v>132.85627935462355</v>
      </c>
      <c r="AF765" s="77">
        <f ca="1">AE765/Assumptions!D45-1</f>
        <v>0.31801864439110661</v>
      </c>
    </row>
    <row r="766" spans="2:32" x14ac:dyDescent="0.2">
      <c r="B766" s="130">
        <v>755</v>
      </c>
      <c r="C766" s="77">
        <f ca="1">MAX(Assumptions!F70,MIN(Assumptions!G70,NORMINV(RAND(),Assumptions!D70,Assumptions!E70)))</f>
        <v>8.51844986682323E-2</v>
      </c>
      <c r="D766" s="77">
        <f ca="1">MAX(Assumptions!F71,MIN(Assumptions!G71,NORMINV(RAND(),Assumptions!D71,Assumptions!E71)))</f>
        <v>0.30436665966316639</v>
      </c>
      <c r="E766" s="77">
        <f ca="1">MAX(Assumptions!F72,MIN(Assumptions!G72,NORMINV(RAND(),Assumptions!D72,Assumptions!E72)))</f>
        <v>7.8508035380664171E-2</v>
      </c>
      <c r="F766" s="77">
        <f ca="1">MAX(Assumptions!F73,MIN(Assumptions!G73,NORMINV(RAND(),Assumptions!D73,Assumptions!E73)))</f>
        <v>3.0402171422826581E-2</v>
      </c>
      <c r="G766" s="101">
        <f ca="1">MAX(Assumptions!F74,MIN(Assumptions!G74,NORMINV(RAND(),Assumptions!D74,Assumptions!E74)))</f>
        <v>17.141354080222989</v>
      </c>
      <c r="H766" s="77">
        <f ca="1">MAX(Assumptions!F75,MIN(Assumptions!G75,NORMINV(RAND(),Assumptions!D75,Assumptions!E75)))</f>
        <v>0.55732329723137264</v>
      </c>
      <c r="I766" s="97">
        <f ca="1">'Historical Financials'!F7*(1+C766)</f>
        <v>1125.9874358181578</v>
      </c>
      <c r="J766" s="97">
        <f t="shared" ca="1" si="199"/>
        <v>1221.904111045056</v>
      </c>
      <c r="K766" s="97">
        <f t="shared" ca="1" si="200"/>
        <v>1325.9914001650814</v>
      </c>
      <c r="L766" s="97">
        <f t="shared" ca="1" si="201"/>
        <v>1438.9453128265313</v>
      </c>
      <c r="M766" s="97">
        <f t="shared" ca="1" si="202"/>
        <v>1561.5211479106622</v>
      </c>
      <c r="N766" s="54">
        <f>Assumptions!E59</f>
        <v>0.25</v>
      </c>
      <c r="O766" s="77">
        <f t="shared" ca="1" si="203"/>
        <v>0.26359166491579161</v>
      </c>
      <c r="P766" s="77">
        <f t="shared" ca="1" si="204"/>
        <v>0.27718332983158323</v>
      </c>
      <c r="Q766" s="77">
        <f t="shared" ca="1" si="205"/>
        <v>0.29077499474737478</v>
      </c>
      <c r="R766" s="77">
        <f t="shared" ca="1" si="206"/>
        <v>0.30436665966316639</v>
      </c>
      <c r="S766" s="97">
        <f t="shared" ca="1" si="207"/>
        <v>156.88475759281857</v>
      </c>
      <c r="T766" s="97">
        <f t="shared" ca="1" si="208"/>
        <v>179.504771402872</v>
      </c>
      <c r="U766" s="97">
        <f t="shared" ca="1" si="209"/>
        <v>204.84011591665075</v>
      </c>
      <c r="V766" s="97">
        <f t="shared" ca="1" si="210"/>
        <v>233.18925946221592</v>
      </c>
      <c r="W766" s="97">
        <f t="shared" ca="1" si="211"/>
        <v>264.88181659492085</v>
      </c>
      <c r="X766" s="97">
        <f t="shared" ca="1" si="212"/>
        <v>816.94753147726294</v>
      </c>
      <c r="Y766" s="97">
        <f t="shared" ca="1" si="213"/>
        <v>5673.6284630298551</v>
      </c>
      <c r="Z766" s="97">
        <f t="shared" ca="1" si="214"/>
        <v>8146.8566453651474</v>
      </c>
      <c r="AA766" s="97">
        <f ca="1">Assumptions!D40*Y766+(1-Assumptions!D40)*Z766</f>
        <v>6786.5811450807369</v>
      </c>
      <c r="AB766" s="97">
        <f t="shared" ca="1" si="215"/>
        <v>4650.8691441312421</v>
      </c>
      <c r="AC766" s="97">
        <f t="shared" ca="1" si="216"/>
        <v>5467.8166756085047</v>
      </c>
      <c r="AD766" s="97">
        <f ca="1">AC766+Assumptions!D47-Assumptions!D48-Assumptions!D49</f>
        <v>6608.3166756085047</v>
      </c>
      <c r="AE766" s="73">
        <f ca="1">AD766/Assumptions!D46</f>
        <v>142.11433710986032</v>
      </c>
      <c r="AF766" s="77">
        <f ca="1">AE766/Assumptions!D45-1</f>
        <v>0.40986445545496353</v>
      </c>
    </row>
    <row r="767" spans="2:32" x14ac:dyDescent="0.2">
      <c r="B767" s="130">
        <v>756</v>
      </c>
      <c r="C767" s="77">
        <f ca="1">MAX(Assumptions!F70,MIN(Assumptions!G70,NORMINV(RAND(),Assumptions!D70,Assumptions!E70)))</f>
        <v>0.14727170250028326</v>
      </c>
      <c r="D767" s="77">
        <f ca="1">MAX(Assumptions!F71,MIN(Assumptions!G71,NORMINV(RAND(),Assumptions!D71,Assumptions!E71)))</f>
        <v>0.35451178680676054</v>
      </c>
      <c r="E767" s="77">
        <f ca="1">MAX(Assumptions!F72,MIN(Assumptions!G72,NORMINV(RAND(),Assumptions!D72,Assumptions!E72)))</f>
        <v>9.3842969412861701E-2</v>
      </c>
      <c r="F767" s="77">
        <f ca="1">MAX(Assumptions!F73,MIN(Assumptions!G73,NORMINV(RAND(),Assumptions!D73,Assumptions!E73)))</f>
        <v>3.7401666489711292E-2</v>
      </c>
      <c r="G767" s="101">
        <f ca="1">MAX(Assumptions!F74,MIN(Assumptions!G74,NORMINV(RAND(),Assumptions!D74,Assumptions!E74)))</f>
        <v>19.448977178729042</v>
      </c>
      <c r="H767" s="77">
        <f ca="1">MAX(Assumptions!F75,MIN(Assumptions!G75,NORMINV(RAND(),Assumptions!D75,Assumptions!E75)))</f>
        <v>0.57476885729242477</v>
      </c>
      <c r="I767" s="97">
        <f ca="1">'Historical Financials'!F7*(1+C767)</f>
        <v>1190.4091185142938</v>
      </c>
      <c r="J767" s="97">
        <f t="shared" ca="1" si="199"/>
        <v>1365.7226960697553</v>
      </c>
      <c r="K767" s="97">
        <f t="shared" ca="1" si="200"/>
        <v>1566.8550026632252</v>
      </c>
      <c r="L767" s="97">
        <f t="shared" ca="1" si="201"/>
        <v>1797.6084064765241</v>
      </c>
      <c r="M767" s="97">
        <f t="shared" ca="1" si="202"/>
        <v>2062.3452569271431</v>
      </c>
      <c r="N767" s="54">
        <f>Assumptions!E59</f>
        <v>0.25</v>
      </c>
      <c r="O767" s="77">
        <f t="shared" ca="1" si="203"/>
        <v>0.27612794670169016</v>
      </c>
      <c r="P767" s="77">
        <f t="shared" ca="1" si="204"/>
        <v>0.30225589340338027</v>
      </c>
      <c r="Q767" s="77">
        <f t="shared" ca="1" si="205"/>
        <v>0.32838384010507038</v>
      </c>
      <c r="R767" s="77">
        <f t="shared" ca="1" si="206"/>
        <v>0.35451178680676054</v>
      </c>
      <c r="S767" s="97">
        <f t="shared" ca="1" si="207"/>
        <v>171.05252218973584</v>
      </c>
      <c r="T767" s="97">
        <f t="shared" ca="1" si="208"/>
        <v>216.75350000390358</v>
      </c>
      <c r="U767" s="97">
        <f t="shared" ca="1" si="209"/>
        <v>272.20544908883193</v>
      </c>
      <c r="V767" s="97">
        <f t="shared" ca="1" si="210"/>
        <v>339.28924730277652</v>
      </c>
      <c r="W767" s="97">
        <f t="shared" ca="1" si="211"/>
        <v>420.22828430192254</v>
      </c>
      <c r="X767" s="97">
        <f t="shared" ca="1" si="212"/>
        <v>1050.8763778177981</v>
      </c>
      <c r="Y767" s="97">
        <f t="shared" ca="1" si="213"/>
        <v>7723.8741819001443</v>
      </c>
      <c r="Z767" s="97">
        <f t="shared" ca="1" si="214"/>
        <v>14219.647093868856</v>
      </c>
      <c r="AA767" s="97">
        <f ca="1">Assumptions!D40*Y767+(1-Assumptions!D40)*Z767</f>
        <v>10646.971992286064</v>
      </c>
      <c r="AB767" s="97">
        <f t="shared" ca="1" si="215"/>
        <v>6799.0966198780461</v>
      </c>
      <c r="AC767" s="97">
        <f t="shared" ca="1" si="216"/>
        <v>7849.9729976958442</v>
      </c>
      <c r="AD767" s="97">
        <f ca="1">AC767+Assumptions!D47-Assumptions!D48-Assumptions!D49</f>
        <v>8990.4729976958442</v>
      </c>
      <c r="AE767" s="73">
        <f ca="1">AD767/Assumptions!D46</f>
        <v>193.34350532679235</v>
      </c>
      <c r="AF767" s="77">
        <f ca="1">AE767/Assumptions!D45-1</f>
        <v>0.91809033062293999</v>
      </c>
    </row>
    <row r="768" spans="2:32" x14ac:dyDescent="0.2">
      <c r="B768" s="130">
        <v>757</v>
      </c>
      <c r="C768" s="77">
        <f ca="1">MAX(Assumptions!F70,MIN(Assumptions!G70,NORMINV(RAND(),Assumptions!D70,Assumptions!E70)))</f>
        <v>0.15903959399470144</v>
      </c>
      <c r="D768" s="77">
        <f ca="1">MAX(Assumptions!F71,MIN(Assumptions!G71,NORMINV(RAND(),Assumptions!D71,Assumptions!E71)))</f>
        <v>0.35272668561988285</v>
      </c>
      <c r="E768" s="77">
        <f ca="1">MAX(Assumptions!F72,MIN(Assumptions!G72,NORMINV(RAND(),Assumptions!D72,Assumptions!E72)))</f>
        <v>0.10243363702760032</v>
      </c>
      <c r="F768" s="77">
        <f ca="1">MAX(Assumptions!F73,MIN(Assumptions!G73,NORMINV(RAND(),Assumptions!D73,Assumptions!E73)))</f>
        <v>3.5581133910429906E-2</v>
      </c>
      <c r="G768" s="101">
        <f ca="1">MAX(Assumptions!F74,MIN(Assumptions!G74,NORMINV(RAND(),Assumptions!D74,Assumptions!E74)))</f>
        <v>14.021240620402374</v>
      </c>
      <c r="H768" s="77">
        <f ca="1">MAX(Assumptions!F75,MIN(Assumptions!G75,NORMINV(RAND(),Assumptions!D75,Assumptions!E75)))</f>
        <v>0.58536715156955554</v>
      </c>
      <c r="I768" s="97">
        <f ca="1">'Historical Financials'!F7*(1+C768)</f>
        <v>1202.6194827289021</v>
      </c>
      <c r="J768" s="97">
        <f t="shared" ca="1" si="199"/>
        <v>1393.8835969922245</v>
      </c>
      <c r="K768" s="97">
        <f t="shared" ca="1" si="200"/>
        <v>1615.5662783337418</v>
      </c>
      <c r="L768" s="97">
        <f t="shared" ca="1" si="201"/>
        <v>1872.5052833114707</v>
      </c>
      <c r="M768" s="97">
        <f t="shared" ca="1" si="202"/>
        <v>2170.3077633222601</v>
      </c>
      <c r="N768" s="54">
        <f>Assumptions!E59</f>
        <v>0.25</v>
      </c>
      <c r="O768" s="77">
        <f t="shared" ca="1" si="203"/>
        <v>0.27568167140497069</v>
      </c>
      <c r="P768" s="77">
        <f t="shared" ca="1" si="204"/>
        <v>0.30136334280994143</v>
      </c>
      <c r="Q768" s="77">
        <f t="shared" ca="1" si="205"/>
        <v>0.32704501421491217</v>
      </c>
      <c r="R768" s="77">
        <f t="shared" ca="1" si="206"/>
        <v>0.35272668561988285</v>
      </c>
      <c r="S768" s="97">
        <f t="shared" ca="1" si="207"/>
        <v>175.99348525676743</v>
      </c>
      <c r="T768" s="97">
        <f t="shared" ca="1" si="208"/>
        <v>224.93795811921871</v>
      </c>
      <c r="U768" s="97">
        <f t="shared" ca="1" si="209"/>
        <v>284.99914167498025</v>
      </c>
      <c r="V768" s="97">
        <f t="shared" ca="1" si="210"/>
        <v>358.4750486848389</v>
      </c>
      <c r="W768" s="97">
        <f t="shared" ca="1" si="211"/>
        <v>448.11346039277146</v>
      </c>
      <c r="X768" s="97">
        <f t="shared" ca="1" si="212"/>
        <v>1075.303394412851</v>
      </c>
      <c r="Y768" s="97">
        <f t="shared" ca="1" si="213"/>
        <v>6941.5178758637094</v>
      </c>
      <c r="Z768" s="97">
        <f t="shared" ca="1" si="214"/>
        <v>10733.616733636642</v>
      </c>
      <c r="AA768" s="97">
        <f ca="1">Assumptions!D40*Y768+(1-Assumptions!D40)*Z768</f>
        <v>8647.9623618615296</v>
      </c>
      <c r="AB768" s="97">
        <f t="shared" ca="1" si="215"/>
        <v>5310.696856114896</v>
      </c>
      <c r="AC768" s="97">
        <f t="shared" ca="1" si="216"/>
        <v>6386.0002505277471</v>
      </c>
      <c r="AD768" s="97">
        <f ca="1">AC768+Assumptions!D47-Assumptions!D48-Assumptions!D49</f>
        <v>7526.5002505277471</v>
      </c>
      <c r="AE768" s="73">
        <f ca="1">AD768/Assumptions!D46</f>
        <v>161.86022044145693</v>
      </c>
      <c r="AF768" s="77">
        <f ca="1">AE768/Assumptions!D45-1</f>
        <v>0.60575615517318382</v>
      </c>
    </row>
    <row r="769" spans="2:32" x14ac:dyDescent="0.2">
      <c r="B769" s="130">
        <v>758</v>
      </c>
      <c r="C769" s="77">
        <f ca="1">MAX(Assumptions!F70,MIN(Assumptions!G70,NORMINV(RAND(),Assumptions!D70,Assumptions!E70)))</f>
        <v>0.12399635147258008</v>
      </c>
      <c r="D769" s="77">
        <f ca="1">MAX(Assumptions!F71,MIN(Assumptions!G71,NORMINV(RAND(),Assumptions!D71,Assumptions!E71)))</f>
        <v>0.34681584688125244</v>
      </c>
      <c r="E769" s="77">
        <f ca="1">MAX(Assumptions!F72,MIN(Assumptions!G72,NORMINV(RAND(),Assumptions!D72,Assumptions!E72)))</f>
        <v>9.741743264488878E-2</v>
      </c>
      <c r="F769" s="77">
        <f ca="1">MAX(Assumptions!F73,MIN(Assumptions!G73,NORMINV(RAND(),Assumptions!D73,Assumptions!E73)))</f>
        <v>0.05</v>
      </c>
      <c r="G769" s="101">
        <f ca="1">MAX(Assumptions!F74,MIN(Assumptions!G74,NORMINV(RAND(),Assumptions!D74,Assumptions!E74)))</f>
        <v>12.04003157771637</v>
      </c>
      <c r="H769" s="77">
        <f ca="1">MAX(Assumptions!F75,MIN(Assumptions!G75,NORMINV(RAND(),Assumptions!D75,Assumptions!E75)))</f>
        <v>0.48112392729877129</v>
      </c>
      <c r="I769" s="97">
        <f ca="1">'Historical Financials'!F7*(1+C769)</f>
        <v>1166.2586142879491</v>
      </c>
      <c r="J769" s="97">
        <f t="shared" ca="1" si="199"/>
        <v>1310.8704273331218</v>
      </c>
      <c r="K769" s="97">
        <f t="shared" ca="1" si="200"/>
        <v>1473.4135775757309</v>
      </c>
      <c r="L769" s="97">
        <f t="shared" ca="1" si="201"/>
        <v>1656.111485405283</v>
      </c>
      <c r="M769" s="97">
        <f t="shared" ca="1" si="202"/>
        <v>1861.4632672273733</v>
      </c>
      <c r="N769" s="54">
        <f>Assumptions!E59</f>
        <v>0.25</v>
      </c>
      <c r="O769" s="77">
        <f t="shared" ca="1" si="203"/>
        <v>0.27420396172031314</v>
      </c>
      <c r="P769" s="77">
        <f t="shared" ca="1" si="204"/>
        <v>0.29840792344062622</v>
      </c>
      <c r="Q769" s="77">
        <f t="shared" ca="1" si="205"/>
        <v>0.3226118851609393</v>
      </c>
      <c r="R769" s="77">
        <f t="shared" ca="1" si="206"/>
        <v>0.34681584688125244</v>
      </c>
      <c r="S769" s="97">
        <f t="shared" ca="1" si="207"/>
        <v>140.27873118806025</v>
      </c>
      <c r="T769" s="97">
        <f t="shared" ca="1" si="208"/>
        <v>172.93800596835194</v>
      </c>
      <c r="U769" s="97">
        <f t="shared" ca="1" si="209"/>
        <v>211.5397437340996</v>
      </c>
      <c r="V769" s="97">
        <f t="shared" ca="1" si="210"/>
        <v>257.05549248500984</v>
      </c>
      <c r="W769" s="97">
        <f t="shared" ca="1" si="211"/>
        <v>310.60637110128147</v>
      </c>
      <c r="X769" s="97">
        <f t="shared" ca="1" si="212"/>
        <v>803.85438241867155</v>
      </c>
      <c r="Y769" s="97">
        <f t="shared" ca="1" si="213"/>
        <v>6877.9913096265136</v>
      </c>
      <c r="Z769" s="97">
        <f t="shared" ca="1" si="214"/>
        <v>7772.8632980188695</v>
      </c>
      <c r="AA769" s="97">
        <f ca="1">Assumptions!D40*Y769+(1-Assumptions!D40)*Z769</f>
        <v>7280.6837044030744</v>
      </c>
      <c r="AB769" s="97">
        <f t="shared" ca="1" si="215"/>
        <v>4574.1762077049043</v>
      </c>
      <c r="AC769" s="97">
        <f t="shared" ca="1" si="216"/>
        <v>5378.0305901235761</v>
      </c>
      <c r="AD769" s="97">
        <f ca="1">AC769+Assumptions!D47-Assumptions!D48-Assumptions!D49</f>
        <v>6518.5305901235761</v>
      </c>
      <c r="AE769" s="73">
        <f ca="1">AD769/Assumptions!D46</f>
        <v>140.18345355104464</v>
      </c>
      <c r="AF769" s="77">
        <f ca="1">AE769/Assumptions!D45-1</f>
        <v>0.39070886459369691</v>
      </c>
    </row>
    <row r="770" spans="2:32" x14ac:dyDescent="0.2">
      <c r="B770" s="130">
        <v>759</v>
      </c>
      <c r="C770" s="77">
        <f ca="1">MAX(Assumptions!F70,MIN(Assumptions!G70,NORMINV(RAND(),Assumptions!D70,Assumptions!E70)))</f>
        <v>0.12199239735751977</v>
      </c>
      <c r="D770" s="77">
        <f ca="1">MAX(Assumptions!F71,MIN(Assumptions!G71,NORMINV(RAND(),Assumptions!D71,Assumptions!E71)))</f>
        <v>0.26196510373483933</v>
      </c>
      <c r="E770" s="77">
        <f ca="1">MAX(Assumptions!F72,MIN(Assumptions!G72,NORMINV(RAND(),Assumptions!D72,Assumptions!E72)))</f>
        <v>8.2605153017446087E-2</v>
      </c>
      <c r="F770" s="77">
        <f ca="1">MAX(Assumptions!F73,MIN(Assumptions!G73,NORMINV(RAND(),Assumptions!D73,Assumptions!E73)))</f>
        <v>3.3781619321340779E-2</v>
      </c>
      <c r="G770" s="101">
        <f ca="1">MAX(Assumptions!F74,MIN(Assumptions!G74,NORMINV(RAND(),Assumptions!D74,Assumptions!E74)))</f>
        <v>13.415236747761689</v>
      </c>
      <c r="H770" s="77">
        <f ca="1">MAX(Assumptions!F75,MIN(Assumptions!G75,NORMINV(RAND(),Assumptions!D75,Assumptions!E75)))</f>
        <v>0.60558176148504828</v>
      </c>
      <c r="I770" s="97">
        <f ca="1">'Historical Financials'!F7*(1+C770)</f>
        <v>1164.1793114981626</v>
      </c>
      <c r="J770" s="97">
        <f t="shared" ca="1" si="199"/>
        <v>1306.2003366618503</v>
      </c>
      <c r="K770" s="97">
        <f t="shared" ca="1" si="200"/>
        <v>1465.546847160429</v>
      </c>
      <c r="L770" s="97">
        <f t="shared" ca="1" si="201"/>
        <v>1644.3324204852845</v>
      </c>
      <c r="M770" s="97">
        <f t="shared" ca="1" si="202"/>
        <v>1844.9284745129778</v>
      </c>
      <c r="N770" s="54">
        <f>Assumptions!E59</f>
        <v>0.25</v>
      </c>
      <c r="O770" s="77">
        <f t="shared" ca="1" si="203"/>
        <v>0.25299127593370985</v>
      </c>
      <c r="P770" s="77">
        <f t="shared" ca="1" si="204"/>
        <v>0.25598255186741969</v>
      </c>
      <c r="Q770" s="77">
        <f t="shared" ca="1" si="205"/>
        <v>0.25897382780112949</v>
      </c>
      <c r="R770" s="77">
        <f t="shared" ca="1" si="206"/>
        <v>0.26196510373483933</v>
      </c>
      <c r="S770" s="97">
        <f t="shared" ca="1" si="207"/>
        <v>176.25143953537702</v>
      </c>
      <c r="T770" s="97">
        <f t="shared" ca="1" si="208"/>
        <v>200.11890765091675</v>
      </c>
      <c r="U770" s="97">
        <f t="shared" ca="1" si="209"/>
        <v>227.18667559307255</v>
      </c>
      <c r="V770" s="97">
        <f t="shared" ca="1" si="210"/>
        <v>257.88036873647843</v>
      </c>
      <c r="W770" s="97">
        <f t="shared" ca="1" si="211"/>
        <v>292.6818312493192</v>
      </c>
      <c r="X770" s="97">
        <f t="shared" ca="1" si="212"/>
        <v>897.13832719193078</v>
      </c>
      <c r="Y770" s="97">
        <f t="shared" ca="1" si="213"/>
        <v>6197.197837791753</v>
      </c>
      <c r="Z770" s="97">
        <f t="shared" ca="1" si="214"/>
        <v>6483.6762064126242</v>
      </c>
      <c r="AA770" s="97">
        <f ca="1">Assumptions!D40*Y770+(1-Assumptions!D40)*Z770</f>
        <v>6326.1131036711449</v>
      </c>
      <c r="AB770" s="97">
        <f t="shared" ca="1" si="215"/>
        <v>4253.8924219857454</v>
      </c>
      <c r="AC770" s="97">
        <f t="shared" ca="1" si="216"/>
        <v>5151.0307491776766</v>
      </c>
      <c r="AD770" s="97">
        <f ca="1">AC770+Assumptions!D47-Assumptions!D48-Assumptions!D49</f>
        <v>6291.5307491776766</v>
      </c>
      <c r="AE770" s="73">
        <f ca="1">AD770/Assumptions!D46</f>
        <v>135.3017365414554</v>
      </c>
      <c r="AF770" s="77">
        <f ca="1">AE770/Assumptions!D45-1</f>
        <v>0.34227913235570839</v>
      </c>
    </row>
    <row r="771" spans="2:32" x14ac:dyDescent="0.2">
      <c r="B771" s="130">
        <v>760</v>
      </c>
      <c r="C771" s="77">
        <f ca="1">MAX(Assumptions!F70,MIN(Assumptions!G70,NORMINV(RAND(),Assumptions!D70,Assumptions!E70)))</f>
        <v>0.14965405839867316</v>
      </c>
      <c r="D771" s="77">
        <f ca="1">MAX(Assumptions!F71,MIN(Assumptions!G71,NORMINV(RAND(),Assumptions!D71,Assumptions!E71)))</f>
        <v>0.37371387917364729</v>
      </c>
      <c r="E771" s="77">
        <f ca="1">MAX(Assumptions!F72,MIN(Assumptions!G72,NORMINV(RAND(),Assumptions!D72,Assumptions!E72)))</f>
        <v>6.6829448013091153E-2</v>
      </c>
      <c r="F771" s="77">
        <f ca="1">MAX(Assumptions!F73,MIN(Assumptions!G73,NORMINV(RAND(),Assumptions!D73,Assumptions!E73)))</f>
        <v>3.80522463808219E-2</v>
      </c>
      <c r="G771" s="101">
        <f ca="1">MAX(Assumptions!F74,MIN(Assumptions!G74,NORMINV(RAND(),Assumptions!D74,Assumptions!E74)))</f>
        <v>14.894843179643999</v>
      </c>
      <c r="H771" s="77">
        <f ca="1">MAX(Assumptions!F75,MIN(Assumptions!G75,NORMINV(RAND(),Assumptions!D75,Assumptions!E75)))</f>
        <v>0.68244232966121932</v>
      </c>
      <c r="I771" s="97">
        <f ca="1">'Historical Financials'!F7*(1+C771)</f>
        <v>1192.8810509944633</v>
      </c>
      <c r="J771" s="97">
        <f t="shared" ca="1" si="199"/>
        <v>1371.4005414626592</v>
      </c>
      <c r="K771" s="97">
        <f t="shared" ca="1" si="200"/>
        <v>1576.636198182684</v>
      </c>
      <c r="L771" s="97">
        <f t="shared" ca="1" si="201"/>
        <v>1812.5862038589773</v>
      </c>
      <c r="M771" s="97">
        <f t="shared" ca="1" si="202"/>
        <v>2083.8470854639181</v>
      </c>
      <c r="N771" s="54">
        <f>Assumptions!E59</f>
        <v>0.25</v>
      </c>
      <c r="O771" s="77">
        <f t="shared" ca="1" si="203"/>
        <v>0.28092846979341179</v>
      </c>
      <c r="P771" s="77">
        <f t="shared" ca="1" si="204"/>
        <v>0.31185693958682364</v>
      </c>
      <c r="Q771" s="77">
        <f t="shared" ca="1" si="205"/>
        <v>0.3427854093802355</v>
      </c>
      <c r="R771" s="77">
        <f t="shared" ca="1" si="206"/>
        <v>0.37371387917364729</v>
      </c>
      <c r="S771" s="97">
        <f t="shared" ca="1" si="207"/>
        <v>203.51813086234631</v>
      </c>
      <c r="T771" s="97">
        <f t="shared" ca="1" si="208"/>
        <v>262.92145504875685</v>
      </c>
      <c r="U771" s="97">
        <f t="shared" ca="1" si="209"/>
        <v>335.54661564477561</v>
      </c>
      <c r="V771" s="97">
        <f t="shared" ca="1" si="210"/>
        <v>424.02059872777073</v>
      </c>
      <c r="W771" s="97">
        <f t="shared" ca="1" si="211"/>
        <v>531.46054792421091</v>
      </c>
      <c r="X771" s="97">
        <f t="shared" ca="1" si="212"/>
        <v>1410.07152200261</v>
      </c>
      <c r="Y771" s="97">
        <f t="shared" ca="1" si="213"/>
        <v>19170.8638902846</v>
      </c>
      <c r="Z771" s="97">
        <f t="shared" ca="1" si="214"/>
        <v>11599.546472195678</v>
      </c>
      <c r="AA771" s="97">
        <f ca="1">Assumptions!D40*Y771+(1-Assumptions!D40)*Z771</f>
        <v>15763.771052144584</v>
      </c>
      <c r="AB771" s="97">
        <f t="shared" ca="1" si="215"/>
        <v>11407.359881549364</v>
      </c>
      <c r="AC771" s="97">
        <f t="shared" ca="1" si="216"/>
        <v>12817.431403551975</v>
      </c>
      <c r="AD771" s="97">
        <f ca="1">AC771+Assumptions!D47-Assumptions!D48-Assumptions!D49</f>
        <v>13957.931403551975</v>
      </c>
      <c r="AE771" s="73">
        <f ca="1">AD771/Assumptions!D46</f>
        <v>300.17056781832201</v>
      </c>
      <c r="AF771" s="77">
        <f ca="1">AE771/Assumptions!D45-1</f>
        <v>1.9778826172452582</v>
      </c>
    </row>
    <row r="772" spans="2:32" x14ac:dyDescent="0.2">
      <c r="B772" s="130">
        <v>761</v>
      </c>
      <c r="C772" s="77">
        <f ca="1">MAX(Assumptions!F70,MIN(Assumptions!G70,NORMINV(RAND(),Assumptions!D70,Assumptions!E70)))</f>
        <v>0.11899253930525019</v>
      </c>
      <c r="D772" s="77">
        <f ca="1">MAX(Assumptions!F71,MIN(Assumptions!G71,NORMINV(RAND(),Assumptions!D71,Assumptions!E71)))</f>
        <v>0.26356319650698751</v>
      </c>
      <c r="E772" s="77">
        <f ca="1">MAX(Assumptions!F72,MIN(Assumptions!G72,NORMINV(RAND(),Assumptions!D72,Assumptions!E72)))</f>
        <v>8.3041830425069865E-2</v>
      </c>
      <c r="F772" s="77">
        <f ca="1">MAX(Assumptions!F73,MIN(Assumptions!G73,NORMINV(RAND(),Assumptions!D73,Assumptions!E73)))</f>
        <v>3.3439679368591387E-2</v>
      </c>
      <c r="G772" s="101">
        <f ca="1">MAX(Assumptions!F74,MIN(Assumptions!G74,NORMINV(RAND(),Assumptions!D74,Assumptions!E74)))</f>
        <v>14.568378384291581</v>
      </c>
      <c r="H772" s="77">
        <f ca="1">MAX(Assumptions!F75,MIN(Assumptions!G75,NORMINV(RAND(),Assumptions!D75,Assumptions!E75)))</f>
        <v>0.66704699472844697</v>
      </c>
      <c r="I772" s="97">
        <f ca="1">'Historical Financials'!F7*(1+C772)</f>
        <v>1161.0666587831274</v>
      </c>
      <c r="J772" s="97">
        <f t="shared" ca="1" si="199"/>
        <v>1299.2249288143942</v>
      </c>
      <c r="K772" s="97">
        <f t="shared" ca="1" si="200"/>
        <v>1453.8230022227019</v>
      </c>
      <c r="L772" s="97">
        <f t="shared" ca="1" si="201"/>
        <v>1626.8170929575635</v>
      </c>
      <c r="M772" s="97">
        <f t="shared" ca="1" si="202"/>
        <v>1820.3961898337693</v>
      </c>
      <c r="N772" s="54">
        <f>Assumptions!E59</f>
        <v>0.25</v>
      </c>
      <c r="O772" s="77">
        <f t="shared" ca="1" si="203"/>
        <v>0.25339079912674689</v>
      </c>
      <c r="P772" s="77">
        <f t="shared" ca="1" si="204"/>
        <v>0.25678159825349378</v>
      </c>
      <c r="Q772" s="77">
        <f t="shared" ca="1" si="205"/>
        <v>0.26017239738024062</v>
      </c>
      <c r="R772" s="77">
        <f t="shared" ca="1" si="206"/>
        <v>0.26356319650698751</v>
      </c>
      <c r="S772" s="97">
        <f t="shared" ca="1" si="207"/>
        <v>193.62150635517108</v>
      </c>
      <c r="T772" s="97">
        <f t="shared" ca="1" si="208"/>
        <v>219.59963706452837</v>
      </c>
      <c r="U772" s="97">
        <f t="shared" ca="1" si="209"/>
        <v>249.01864489376052</v>
      </c>
      <c r="V772" s="97">
        <f t="shared" ca="1" si="210"/>
        <v>282.32957707225574</v>
      </c>
      <c r="W772" s="97">
        <f t="shared" ca="1" si="211"/>
        <v>320.04210318843678</v>
      </c>
      <c r="X772" s="97">
        <f t="shared" ca="1" si="212"/>
        <v>981.98170364405223</v>
      </c>
      <c r="Y772" s="97">
        <f t="shared" ca="1" si="213"/>
        <v>6667.9408343987461</v>
      </c>
      <c r="Z772" s="97">
        <f t="shared" ca="1" si="214"/>
        <v>6989.7540877936599</v>
      </c>
      <c r="AA772" s="97">
        <f ca="1">Assumptions!D40*Y772+(1-Assumptions!D40)*Z772</f>
        <v>6812.756798426457</v>
      </c>
      <c r="AB772" s="97">
        <f t="shared" ca="1" si="215"/>
        <v>4571.9000994201178</v>
      </c>
      <c r="AC772" s="97">
        <f t="shared" ca="1" si="216"/>
        <v>5553.8818030641705</v>
      </c>
      <c r="AD772" s="97">
        <f ca="1">AC772+Assumptions!D47-Assumptions!D48-Assumptions!D49</f>
        <v>6694.3818030641705</v>
      </c>
      <c r="AE772" s="73">
        <f ca="1">AD772/Assumptions!D46</f>
        <v>143.96520006589614</v>
      </c>
      <c r="AF772" s="77">
        <f ca="1">AE772/Assumptions!D45-1</f>
        <v>0.42822619112992211</v>
      </c>
    </row>
    <row r="773" spans="2:32" x14ac:dyDescent="0.2">
      <c r="B773" s="130">
        <v>762</v>
      </c>
      <c r="C773" s="77">
        <f ca="1">MAX(Assumptions!F70,MIN(Assumptions!G70,NORMINV(RAND(),Assumptions!D70,Assumptions!E70)))</f>
        <v>0.18627758192182711</v>
      </c>
      <c r="D773" s="77">
        <f ca="1">MAX(Assumptions!F71,MIN(Assumptions!G71,NORMINV(RAND(),Assumptions!D71,Assumptions!E71)))</f>
        <v>0.27603241691442376</v>
      </c>
      <c r="E773" s="77">
        <f ca="1">MAX(Assumptions!F72,MIN(Assumptions!G72,NORMINV(RAND(),Assumptions!D72,Assumptions!E72)))</f>
        <v>8.8610764334757078E-2</v>
      </c>
      <c r="F773" s="77">
        <f ca="1">MAX(Assumptions!F73,MIN(Assumptions!G73,NORMINV(RAND(),Assumptions!D73,Assumptions!E73)))</f>
        <v>2.436190327518262E-2</v>
      </c>
      <c r="G773" s="101">
        <f ca="1">MAX(Assumptions!F74,MIN(Assumptions!G74,NORMINV(RAND(),Assumptions!D74,Assumptions!E74)))</f>
        <v>14.491324807475291</v>
      </c>
      <c r="H773" s="77">
        <f ca="1">MAX(Assumptions!F75,MIN(Assumptions!G75,NORMINV(RAND(),Assumptions!D75,Assumptions!E75)))</f>
        <v>0.5263715047514187</v>
      </c>
      <c r="I773" s="97">
        <f ca="1">'Historical Financials'!F7*(1+C773)</f>
        <v>1230.8816190020877</v>
      </c>
      <c r="J773" s="97">
        <f t="shared" ca="1" si="199"/>
        <v>1460.1672706218205</v>
      </c>
      <c r="K773" s="97">
        <f t="shared" ca="1" si="200"/>
        <v>1732.1636989946476</v>
      </c>
      <c r="L773" s="97">
        <f t="shared" ca="1" si="201"/>
        <v>2054.8269643361382</v>
      </c>
      <c r="M773" s="97">
        <f t="shared" ca="1" si="202"/>
        <v>2437.5951625204425</v>
      </c>
      <c r="N773" s="54">
        <f>Assumptions!E59</f>
        <v>0.25</v>
      </c>
      <c r="O773" s="77">
        <f t="shared" ca="1" si="203"/>
        <v>0.25650810422860593</v>
      </c>
      <c r="P773" s="77">
        <f t="shared" ca="1" si="204"/>
        <v>0.26301620845721185</v>
      </c>
      <c r="Q773" s="77">
        <f t="shared" ca="1" si="205"/>
        <v>0.26952431268581784</v>
      </c>
      <c r="R773" s="77">
        <f t="shared" ca="1" si="206"/>
        <v>0.27603241691442376</v>
      </c>
      <c r="S773" s="97">
        <f t="shared" ca="1" si="207"/>
        <v>161.97525249124783</v>
      </c>
      <c r="T773" s="97">
        <f t="shared" ca="1" si="208"/>
        <v>197.14967757142165</v>
      </c>
      <c r="U773" s="97">
        <f t="shared" ca="1" si="209"/>
        <v>239.80808239328888</v>
      </c>
      <c r="V773" s="97">
        <f t="shared" ca="1" si="210"/>
        <v>291.51813300755623</v>
      </c>
      <c r="W773" s="97">
        <f t="shared" ca="1" si="211"/>
        <v>354.17184840820386</v>
      </c>
      <c r="X773" s="97">
        <f t="shared" ca="1" si="212"/>
        <v>940.27214458612161</v>
      </c>
      <c r="Y773" s="97">
        <f t="shared" ca="1" si="213"/>
        <v>5646.7950207788499</v>
      </c>
      <c r="Z773" s="97">
        <f t="shared" ca="1" si="214"/>
        <v>9750.5644713252295</v>
      </c>
      <c r="AA773" s="97">
        <f ca="1">Assumptions!D40*Y773+(1-Assumptions!D40)*Z773</f>
        <v>7493.4912735247208</v>
      </c>
      <c r="AB773" s="97">
        <f t="shared" ca="1" si="215"/>
        <v>4901.4105818350708</v>
      </c>
      <c r="AC773" s="97">
        <f t="shared" ca="1" si="216"/>
        <v>5841.6827264211925</v>
      </c>
      <c r="AD773" s="97">
        <f ca="1">AC773+Assumptions!D47-Assumptions!D48-Assumptions!D49</f>
        <v>6982.1827264211925</v>
      </c>
      <c r="AE773" s="73">
        <f ca="1">AD773/Assumptions!D46</f>
        <v>150.15446723486434</v>
      </c>
      <c r="AF773" s="77">
        <f ca="1">AE773/Assumptions!D45-1</f>
        <v>0.48962765113952722</v>
      </c>
    </row>
    <row r="774" spans="2:32" x14ac:dyDescent="0.2">
      <c r="B774" s="130">
        <v>763</v>
      </c>
      <c r="C774" s="77">
        <f ca="1">MAX(Assumptions!F70,MIN(Assumptions!G70,NORMINV(RAND(),Assumptions!D70,Assumptions!E70)))</f>
        <v>0.13063355089737672</v>
      </c>
      <c r="D774" s="77">
        <f ca="1">MAX(Assumptions!F71,MIN(Assumptions!G71,NORMINV(RAND(),Assumptions!D71,Assumptions!E71)))</f>
        <v>0.23547255979273879</v>
      </c>
      <c r="E774" s="77">
        <f ca="1">MAX(Assumptions!F72,MIN(Assumptions!G72,NORMINV(RAND(),Assumptions!D72,Assumptions!E72)))</f>
        <v>0.10634557590608891</v>
      </c>
      <c r="F774" s="77">
        <f ca="1">MAX(Assumptions!F73,MIN(Assumptions!G73,NORMINV(RAND(),Assumptions!D73,Assumptions!E73)))</f>
        <v>3.6380022562939728E-2</v>
      </c>
      <c r="G774" s="101">
        <f ca="1">MAX(Assumptions!F74,MIN(Assumptions!G74,NORMINV(RAND(),Assumptions!D74,Assumptions!E74)))</f>
        <v>12.386802507739541</v>
      </c>
      <c r="H774" s="77">
        <f ca="1">MAX(Assumptions!F75,MIN(Assumptions!G75,NORMINV(RAND(),Assumptions!D75,Assumptions!E75)))</f>
        <v>0.47841640683144182</v>
      </c>
      <c r="I774" s="97">
        <f ca="1">'Historical Financials'!F7*(1+C774)</f>
        <v>1173.1453724111179</v>
      </c>
      <c r="J774" s="97">
        <f t="shared" ca="1" si="199"/>
        <v>1326.3975181280075</v>
      </c>
      <c r="K774" s="97">
        <f t="shared" ca="1" si="200"/>
        <v>1499.6695358225365</v>
      </c>
      <c r="L774" s="97">
        <f t="shared" ca="1" si="201"/>
        <v>1695.5766924596551</v>
      </c>
      <c r="M774" s="97">
        <f t="shared" ca="1" si="202"/>
        <v>1917.075896614489</v>
      </c>
      <c r="N774" s="54">
        <f>Assumptions!E59</f>
        <v>0.25</v>
      </c>
      <c r="O774" s="77">
        <f t="shared" ca="1" si="203"/>
        <v>0.24636813994818468</v>
      </c>
      <c r="P774" s="77">
        <f t="shared" ca="1" si="204"/>
        <v>0.24273627989636939</v>
      </c>
      <c r="Q774" s="77">
        <f t="shared" ca="1" si="205"/>
        <v>0.23910441984455411</v>
      </c>
      <c r="R774" s="77">
        <f t="shared" ca="1" si="206"/>
        <v>0.23547255979273879</v>
      </c>
      <c r="S774" s="97">
        <f t="shared" ca="1" si="207"/>
        <v>140.31299843996518</v>
      </c>
      <c r="T774" s="97">
        <f t="shared" ca="1" si="208"/>
        <v>156.33791301474278</v>
      </c>
      <c r="U774" s="97">
        <f t="shared" ca="1" si="209"/>
        <v>174.15515177278911</v>
      </c>
      <c r="V774" s="97">
        <f t="shared" ca="1" si="210"/>
        <v>193.95952289469909</v>
      </c>
      <c r="W774" s="97">
        <f t="shared" ca="1" si="211"/>
        <v>215.96614529427052</v>
      </c>
      <c r="X774" s="97">
        <f t="shared" ca="1" si="212"/>
        <v>642.91928048317641</v>
      </c>
      <c r="Y774" s="97">
        <f t="shared" ca="1" si="213"/>
        <v>3199.0456422913899</v>
      </c>
      <c r="Z774" s="97">
        <f t="shared" ca="1" si="214"/>
        <v>5591.6351360843437</v>
      </c>
      <c r="AA774" s="97">
        <f ca="1">Assumptions!D40*Y774+(1-Assumptions!D40)*Z774</f>
        <v>4275.7109144982187</v>
      </c>
      <c r="AB774" s="97">
        <f t="shared" ca="1" si="215"/>
        <v>2579.6115738175858</v>
      </c>
      <c r="AC774" s="97">
        <f t="shared" ca="1" si="216"/>
        <v>3222.5308543007623</v>
      </c>
      <c r="AD774" s="97">
        <f ca="1">AC774+Assumptions!D47-Assumptions!D48-Assumptions!D49</f>
        <v>4363.0308543007623</v>
      </c>
      <c r="AE774" s="73">
        <f ca="1">AD774/Assumptions!D46</f>
        <v>93.828620522597035</v>
      </c>
      <c r="AF774" s="77">
        <f ca="1">AE774/Assumptions!D45-1</f>
        <v>-6.916051068852147E-2</v>
      </c>
    </row>
    <row r="775" spans="2:32" x14ac:dyDescent="0.2">
      <c r="B775" s="130">
        <v>764</v>
      </c>
      <c r="C775" s="77">
        <f ca="1">MAX(Assumptions!F70,MIN(Assumptions!G70,NORMINV(RAND(),Assumptions!D70,Assumptions!E70)))</f>
        <v>0.181297319284631</v>
      </c>
      <c r="D775" s="77">
        <f ca="1">MAX(Assumptions!F71,MIN(Assumptions!G71,NORMINV(RAND(),Assumptions!D71,Assumptions!E71)))</f>
        <v>0.30420854417795751</v>
      </c>
      <c r="E775" s="77">
        <f ca="1">MAX(Assumptions!F72,MIN(Assumptions!G72,NORMINV(RAND(),Assumptions!D72,Assumptions!E72)))</f>
        <v>6.1792571846752894E-2</v>
      </c>
      <c r="F775" s="77">
        <f ca="1">MAX(Assumptions!F73,MIN(Assumptions!G73,NORMINV(RAND(),Assumptions!D73,Assumptions!E73)))</f>
        <v>4.170931942341289E-2</v>
      </c>
      <c r="G775" s="101">
        <f ca="1">MAX(Assumptions!F74,MIN(Assumptions!G74,NORMINV(RAND(),Assumptions!D74,Assumptions!E74)))</f>
        <v>14.208657576930785</v>
      </c>
      <c r="H775" s="77">
        <f ca="1">MAX(Assumptions!F75,MIN(Assumptions!G75,NORMINV(RAND(),Assumptions!D75,Assumptions!E75)))</f>
        <v>0.53411819963087426</v>
      </c>
      <c r="I775" s="97">
        <f ca="1">'Historical Financials'!F7*(1+C775)</f>
        <v>1225.714098489733</v>
      </c>
      <c r="J775" s="97">
        <f t="shared" ca="1" si="199"/>
        <v>1447.9327787552998</v>
      </c>
      <c r="K775" s="97">
        <f t="shared" ca="1" si="200"/>
        <v>1710.4391100479822</v>
      </c>
      <c r="L775" s="97">
        <f t="shared" ca="1" si="201"/>
        <v>2020.5371354992715</v>
      </c>
      <c r="M775" s="97">
        <f t="shared" ca="1" si="202"/>
        <v>2386.8551016803367</v>
      </c>
      <c r="N775" s="54">
        <f>Assumptions!E59</f>
        <v>0.25</v>
      </c>
      <c r="O775" s="77">
        <f t="shared" ca="1" si="203"/>
        <v>0.26355213604448935</v>
      </c>
      <c r="P775" s="77">
        <f t="shared" ca="1" si="204"/>
        <v>0.27710427208897875</v>
      </c>
      <c r="Q775" s="77">
        <f t="shared" ca="1" si="205"/>
        <v>0.29065640813346816</v>
      </c>
      <c r="R775" s="77">
        <f t="shared" ca="1" si="206"/>
        <v>0.30420854417795751</v>
      </c>
      <c r="S775" s="97">
        <f t="shared" ca="1" si="207"/>
        <v>163.66905188687909</v>
      </c>
      <c r="T775" s="97">
        <f t="shared" ca="1" si="208"/>
        <v>203.82259041429327</v>
      </c>
      <c r="U775" s="97">
        <f t="shared" ca="1" si="209"/>
        <v>253.15599482284222</v>
      </c>
      <c r="V775" s="97">
        <f t="shared" ca="1" si="210"/>
        <v>313.67803993006191</v>
      </c>
      <c r="W775" s="97">
        <f t="shared" ca="1" si="211"/>
        <v>387.82414110968028</v>
      </c>
      <c r="X775" s="97">
        <f t="shared" ca="1" si="212"/>
        <v>1080.5688766570388</v>
      </c>
      <c r="Y775" s="97">
        <f t="shared" ca="1" si="213"/>
        <v>20116.264715262001</v>
      </c>
      <c r="Z775" s="97">
        <f t="shared" ca="1" si="214"/>
        <v>10316.930643634643</v>
      </c>
      <c r="AA775" s="97">
        <f ca="1">Assumptions!D40*Y775+(1-Assumptions!D40)*Z775</f>
        <v>15706.56438302969</v>
      </c>
      <c r="AB775" s="97">
        <f t="shared" ca="1" si="215"/>
        <v>11638.118773948272</v>
      </c>
      <c r="AC775" s="97">
        <f t="shared" ca="1" si="216"/>
        <v>12718.68765060531</v>
      </c>
      <c r="AD775" s="97">
        <f ca="1">AC775+Assumptions!D47-Assumptions!D48-Assumptions!D49</f>
        <v>13859.18765060531</v>
      </c>
      <c r="AE775" s="73">
        <f ca="1">AD775/Assumptions!D46</f>
        <v>298.04704624957657</v>
      </c>
      <c r="AF775" s="77">
        <f ca="1">AE775/Assumptions!D45-1</f>
        <v>1.9568159350156407</v>
      </c>
    </row>
    <row r="776" spans="2:32" x14ac:dyDescent="0.2">
      <c r="B776" s="130">
        <v>765</v>
      </c>
      <c r="C776" s="77">
        <f ca="1">MAX(Assumptions!F70,MIN(Assumptions!G70,NORMINV(RAND(),Assumptions!D70,Assumptions!E70)))</f>
        <v>0.11492121934257847</v>
      </c>
      <c r="D776" s="77">
        <f ca="1">MAX(Assumptions!F71,MIN(Assumptions!G71,NORMINV(RAND(),Assumptions!D71,Assumptions!E71)))</f>
        <v>0.31401605827366486</v>
      </c>
      <c r="E776" s="77">
        <f ca="1">MAX(Assumptions!F72,MIN(Assumptions!G72,NORMINV(RAND(),Assumptions!D72,Assumptions!E72)))</f>
        <v>7.846262727646601E-2</v>
      </c>
      <c r="F776" s="77">
        <f ca="1">MAX(Assumptions!F73,MIN(Assumptions!G73,NORMINV(RAND(),Assumptions!D73,Assumptions!E73)))</f>
        <v>2.7677490450767138E-2</v>
      </c>
      <c r="G776" s="101">
        <f ca="1">MAX(Assumptions!F74,MIN(Assumptions!G74,NORMINV(RAND(),Assumptions!D74,Assumptions!E74)))</f>
        <v>12.190586764776889</v>
      </c>
      <c r="H776" s="77">
        <f ca="1">MAX(Assumptions!F75,MIN(Assumptions!G75,NORMINV(RAND(),Assumptions!D75,Assumptions!E75)))</f>
        <v>0.52723012511366663</v>
      </c>
      <c r="I776" s="97">
        <f ca="1">'Historical Financials'!F7*(1+C776)</f>
        <v>1156.8422571898593</v>
      </c>
      <c r="J776" s="97">
        <f t="shared" ca="1" si="199"/>
        <v>1289.7879799731386</v>
      </c>
      <c r="K776" s="97">
        <f t="shared" ca="1" si="200"/>
        <v>1438.0119873250528</v>
      </c>
      <c r="L776" s="97">
        <f t="shared" ca="1" si="201"/>
        <v>1603.2700783376922</v>
      </c>
      <c r="M776" s="97">
        <f t="shared" ca="1" si="202"/>
        <v>1787.5198306757309</v>
      </c>
      <c r="N776" s="54">
        <f>Assumptions!E59</f>
        <v>0.25</v>
      </c>
      <c r="O776" s="77">
        <f t="shared" ca="1" si="203"/>
        <v>0.26600401456841621</v>
      </c>
      <c r="P776" s="77">
        <f t="shared" ca="1" si="204"/>
        <v>0.28200802913683243</v>
      </c>
      <c r="Q776" s="77">
        <f t="shared" ca="1" si="205"/>
        <v>0.29801204370524864</v>
      </c>
      <c r="R776" s="77">
        <f t="shared" ca="1" si="206"/>
        <v>0.31401605827366486</v>
      </c>
      <c r="S776" s="97">
        <f t="shared" ca="1" si="207"/>
        <v>152.4805219987465</v>
      </c>
      <c r="T776" s="97">
        <f t="shared" ca="1" si="208"/>
        <v>180.88674072871166</v>
      </c>
      <c r="U776" s="97">
        <f t="shared" ca="1" si="209"/>
        <v>213.80812107423509</v>
      </c>
      <c r="V776" s="97">
        <f t="shared" ca="1" si="210"/>
        <v>251.90728108102527</v>
      </c>
      <c r="W776" s="97">
        <f t="shared" ca="1" si="211"/>
        <v>295.93950531464657</v>
      </c>
      <c r="X776" s="97">
        <f t="shared" ca="1" si="212"/>
        <v>856.43384591529832</v>
      </c>
      <c r="Y776" s="97">
        <f t="shared" ca="1" si="213"/>
        <v>5988.5704195464114</v>
      </c>
      <c r="Z776" s="97">
        <f t="shared" ca="1" si="214"/>
        <v>6842.6974196240471</v>
      </c>
      <c r="AA776" s="97">
        <f ca="1">Assumptions!D40*Y776+(1-Assumptions!D40)*Z776</f>
        <v>6372.9275695813467</v>
      </c>
      <c r="AB776" s="97">
        <f t="shared" ca="1" si="215"/>
        <v>4368.3103307890879</v>
      </c>
      <c r="AC776" s="97">
        <f t="shared" ca="1" si="216"/>
        <v>5224.7441767043865</v>
      </c>
      <c r="AD776" s="97">
        <f ca="1">AC776+Assumptions!D47-Assumptions!D48-Assumptions!D49</f>
        <v>6365.2441767043865</v>
      </c>
      <c r="AE776" s="73">
        <f ca="1">AD776/Assumptions!D46</f>
        <v>136.88697154202981</v>
      </c>
      <c r="AF776" s="77">
        <f ca="1">AE776/Assumptions!D45-1</f>
        <v>0.35800567005981954</v>
      </c>
    </row>
    <row r="777" spans="2:32" x14ac:dyDescent="0.2">
      <c r="B777" s="130">
        <v>766</v>
      </c>
      <c r="C777" s="77">
        <f ca="1">MAX(Assumptions!F70,MIN(Assumptions!G70,NORMINV(RAND(),Assumptions!D70,Assumptions!E70)))</f>
        <v>0.13409878187104865</v>
      </c>
      <c r="D777" s="77">
        <f ca="1">MAX(Assumptions!F71,MIN(Assumptions!G71,NORMINV(RAND(),Assumptions!D71,Assumptions!E71)))</f>
        <v>0.29783675150982969</v>
      </c>
      <c r="E777" s="77">
        <f ca="1">MAX(Assumptions!F72,MIN(Assumptions!G72,NORMINV(RAND(),Assumptions!D72,Assumptions!E72)))</f>
        <v>9.2507692529870539E-2</v>
      </c>
      <c r="F777" s="77">
        <f ca="1">MAX(Assumptions!F73,MIN(Assumptions!G73,NORMINV(RAND(),Assumptions!D73,Assumptions!E73)))</f>
        <v>3.4674021042434035E-2</v>
      </c>
      <c r="G777" s="101">
        <f ca="1">MAX(Assumptions!F74,MIN(Assumptions!G74,NORMINV(RAND(),Assumptions!D74,Assumptions!E74)))</f>
        <v>15.194423651486359</v>
      </c>
      <c r="H777" s="77">
        <f ca="1">MAX(Assumptions!F75,MIN(Assumptions!G75,NORMINV(RAND(),Assumptions!D75,Assumptions!E75)))</f>
        <v>0.68949038740638013</v>
      </c>
      <c r="I777" s="97">
        <f ca="1">'Historical Financials'!F7*(1+C777)</f>
        <v>1176.7408960693999</v>
      </c>
      <c r="J777" s="97">
        <f t="shared" ca="1" si="199"/>
        <v>1334.5404168101527</v>
      </c>
      <c r="K777" s="97">
        <f t="shared" ca="1" si="200"/>
        <v>1513.5006610620758</v>
      </c>
      <c r="L777" s="97">
        <f t="shared" ca="1" si="201"/>
        <v>1716.4592560715271</v>
      </c>
      <c r="M777" s="97">
        <f t="shared" ca="1" si="202"/>
        <v>1946.6343514420053</v>
      </c>
      <c r="N777" s="54">
        <f>Assumptions!E59</f>
        <v>0.25</v>
      </c>
      <c r="O777" s="77">
        <f t="shared" ca="1" si="203"/>
        <v>0.26195918787745742</v>
      </c>
      <c r="P777" s="77">
        <f t="shared" ca="1" si="204"/>
        <v>0.27391837575491484</v>
      </c>
      <c r="Q777" s="77">
        <f t="shared" ca="1" si="205"/>
        <v>0.28587756363237227</v>
      </c>
      <c r="R777" s="77">
        <f t="shared" ca="1" si="206"/>
        <v>0.29783675150982969</v>
      </c>
      <c r="S777" s="97">
        <f t="shared" ca="1" si="207"/>
        <v>202.83788407695536</v>
      </c>
      <c r="T777" s="97">
        <f t="shared" ca="1" si="208"/>
        <v>241.04247732854452</v>
      </c>
      <c r="U777" s="97">
        <f t="shared" ca="1" si="209"/>
        <v>285.84592055108862</v>
      </c>
      <c r="V777" s="97">
        <f t="shared" ca="1" si="210"/>
        <v>338.33099577019425</v>
      </c>
      <c r="W777" s="97">
        <f t="shared" ca="1" si="211"/>
        <v>399.75222080340194</v>
      </c>
      <c r="X777" s="97">
        <f t="shared" ca="1" si="212"/>
        <v>1101.1545716098572</v>
      </c>
      <c r="Y777" s="97">
        <f t="shared" ca="1" si="213"/>
        <v>7151.7720919577123</v>
      </c>
      <c r="Z777" s="97">
        <f t="shared" ca="1" si="214"/>
        <v>8809.4115733181898</v>
      </c>
      <c r="AA777" s="97">
        <f ca="1">Assumptions!D40*Y777+(1-Assumptions!D40)*Z777</f>
        <v>7897.7098585699277</v>
      </c>
      <c r="AB777" s="97">
        <f t="shared" ca="1" si="215"/>
        <v>5074.3294099447385</v>
      </c>
      <c r="AC777" s="97">
        <f t="shared" ca="1" si="216"/>
        <v>6175.4839815545956</v>
      </c>
      <c r="AD777" s="97">
        <f ca="1">AC777+Assumptions!D47-Assumptions!D48-Assumptions!D49</f>
        <v>7315.9839815545956</v>
      </c>
      <c r="AE777" s="73">
        <f ca="1">AD777/Assumptions!D46</f>
        <v>157.33298885063647</v>
      </c>
      <c r="AF777" s="77">
        <f ca="1">AE777/Assumptions!D45-1</f>
        <v>0.56084314335948871</v>
      </c>
    </row>
    <row r="778" spans="2:32" x14ac:dyDescent="0.2">
      <c r="B778" s="130">
        <v>767</v>
      </c>
      <c r="C778" s="77">
        <f ca="1">MAX(Assumptions!F70,MIN(Assumptions!G70,NORMINV(RAND(),Assumptions!D70,Assumptions!E70)))</f>
        <v>0.13869741890509973</v>
      </c>
      <c r="D778" s="77">
        <f ca="1">MAX(Assumptions!F71,MIN(Assumptions!G71,NORMINV(RAND(),Assumptions!D71,Assumptions!E71)))</f>
        <v>0.28488364077350081</v>
      </c>
      <c r="E778" s="77">
        <f ca="1">MAX(Assumptions!F72,MIN(Assumptions!G72,NORMINV(RAND(),Assumptions!D72,Assumptions!E72)))</f>
        <v>8.7045621802009851E-2</v>
      </c>
      <c r="F778" s="77">
        <f ca="1">MAX(Assumptions!F73,MIN(Assumptions!G73,NORMINV(RAND(),Assumptions!D73,Assumptions!E73)))</f>
        <v>3.4414122399289496E-2</v>
      </c>
      <c r="G778" s="101">
        <f ca="1">MAX(Assumptions!F74,MIN(Assumptions!G74,NORMINV(RAND(),Assumptions!D74,Assumptions!E74)))</f>
        <v>9.0294846359304941</v>
      </c>
      <c r="H778" s="77">
        <f ca="1">MAX(Assumptions!F75,MIN(Assumptions!G75,NORMINV(RAND(),Assumptions!D75,Assumptions!E75)))</f>
        <v>0.73570700736408323</v>
      </c>
      <c r="I778" s="97">
        <f ca="1">'Historical Financials'!F7*(1+C778)</f>
        <v>1181.5124418559315</v>
      </c>
      <c r="J778" s="97">
        <f t="shared" ca="1" si="199"/>
        <v>1345.3851679456109</v>
      </c>
      <c r="K778" s="97">
        <f t="shared" ca="1" si="200"/>
        <v>1531.9866181728712</v>
      </c>
      <c r="L778" s="97">
        <f t="shared" ca="1" si="201"/>
        <v>1744.469207910601</v>
      </c>
      <c r="M778" s="97">
        <f t="shared" ca="1" si="202"/>
        <v>1986.4225844072253</v>
      </c>
      <c r="N778" s="54">
        <f>Assumptions!E59</f>
        <v>0.25</v>
      </c>
      <c r="O778" s="77">
        <f t="shared" ca="1" si="203"/>
        <v>0.25872091019337518</v>
      </c>
      <c r="P778" s="77">
        <f t="shared" ca="1" si="204"/>
        <v>0.26744182038675041</v>
      </c>
      <c r="Q778" s="77">
        <f t="shared" ca="1" si="205"/>
        <v>0.27616273058012564</v>
      </c>
      <c r="R778" s="77">
        <f t="shared" ca="1" si="206"/>
        <v>0.28488364077350081</v>
      </c>
      <c r="S778" s="97">
        <f t="shared" ca="1" si="207"/>
        <v>217.31174569031444</v>
      </c>
      <c r="T778" s="97">
        <f t="shared" ca="1" si="208"/>
        <v>256.0843618913525</v>
      </c>
      <c r="U778" s="97">
        <f t="shared" ca="1" si="209"/>
        <v>301.43188127083886</v>
      </c>
      <c r="V778" s="97">
        <f t="shared" ca="1" si="210"/>
        <v>354.43228021938143</v>
      </c>
      <c r="W778" s="97">
        <f t="shared" ca="1" si="211"/>
        <v>416.33607897205599</v>
      </c>
      <c r="X778" s="97">
        <f t="shared" ca="1" si="212"/>
        <v>1179.4049005326601</v>
      </c>
      <c r="Y778" s="97">
        <f t="shared" ca="1" si="213"/>
        <v>8182.6268421070472</v>
      </c>
      <c r="Z778" s="97">
        <f t="shared" ca="1" si="214"/>
        <v>5109.7790164194257</v>
      </c>
      <c r="AA778" s="97">
        <f ca="1">Assumptions!D40*Y778+(1-Assumptions!D40)*Z778</f>
        <v>6799.845320547618</v>
      </c>
      <c r="AB778" s="97">
        <f t="shared" ca="1" si="215"/>
        <v>4479.8160116623576</v>
      </c>
      <c r="AC778" s="97">
        <f t="shared" ca="1" si="216"/>
        <v>5659.2209121950182</v>
      </c>
      <c r="AD778" s="97">
        <f ca="1">AC778+Assumptions!D47-Assumptions!D48-Assumptions!D49</f>
        <v>6799.7209121950182</v>
      </c>
      <c r="AE778" s="73">
        <f ca="1">AD778/Assumptions!D46</f>
        <v>146.23055725150576</v>
      </c>
      <c r="AF778" s="77">
        <f ca="1">AE778/Assumptions!D45-1</f>
        <v>0.45069997273319218</v>
      </c>
    </row>
    <row r="779" spans="2:32" x14ac:dyDescent="0.2">
      <c r="B779" s="130">
        <v>768</v>
      </c>
      <c r="C779" s="77">
        <f ca="1">MAX(Assumptions!F70,MIN(Assumptions!G70,NORMINV(RAND(),Assumptions!D70,Assumptions!E70)))</f>
        <v>0.13243182607205833</v>
      </c>
      <c r="D779" s="77">
        <f ca="1">MAX(Assumptions!F71,MIN(Assumptions!G71,NORMINV(RAND(),Assumptions!D71,Assumptions!E71)))</f>
        <v>0.25123282965889987</v>
      </c>
      <c r="E779" s="77">
        <f ca="1">MAX(Assumptions!F72,MIN(Assumptions!G72,NORMINV(RAND(),Assumptions!D72,Assumptions!E72)))</f>
        <v>8.5177880530195038E-2</v>
      </c>
      <c r="F779" s="77">
        <f ca="1">MAX(Assumptions!F73,MIN(Assumptions!G73,NORMINV(RAND(),Assumptions!D73,Assumptions!E73)))</f>
        <v>3.9681800539356001E-2</v>
      </c>
      <c r="G779" s="101">
        <f ca="1">MAX(Assumptions!F74,MIN(Assumptions!G74,NORMINV(RAND(),Assumptions!D74,Assumptions!E74)))</f>
        <v>13.599503292970324</v>
      </c>
      <c r="H779" s="77">
        <f ca="1">MAX(Assumptions!F75,MIN(Assumptions!G75,NORMINV(RAND(),Assumptions!D75,Assumptions!E75)))</f>
        <v>0.61974729235563719</v>
      </c>
      <c r="I779" s="97">
        <f ca="1">'Historical Financials'!F7*(1+C779)</f>
        <v>1175.0112627323676</v>
      </c>
      <c r="J779" s="97">
        <f t="shared" ca="1" si="199"/>
        <v>1330.6201499112501</v>
      </c>
      <c r="K779" s="97">
        <f t="shared" ca="1" si="200"/>
        <v>1506.8366061722729</v>
      </c>
      <c r="L779" s="97">
        <f t="shared" ca="1" si="201"/>
        <v>1706.3897295198899</v>
      </c>
      <c r="M779" s="97">
        <f t="shared" ca="1" si="202"/>
        <v>1932.3700373908146</v>
      </c>
      <c r="N779" s="54">
        <f>Assumptions!E59</f>
        <v>0.25</v>
      </c>
      <c r="O779" s="77">
        <f t="shared" ca="1" si="203"/>
        <v>0.25030820741472498</v>
      </c>
      <c r="P779" s="77">
        <f t="shared" ca="1" si="204"/>
        <v>0.25061641482944996</v>
      </c>
      <c r="Q779" s="77">
        <f t="shared" ca="1" si="205"/>
        <v>0.25092462224417489</v>
      </c>
      <c r="R779" s="77">
        <f t="shared" ca="1" si="206"/>
        <v>0.25123282965889987</v>
      </c>
      <c r="S779" s="97">
        <f t="shared" ca="1" si="207"/>
        <v>182.05251214144076</v>
      </c>
      <c r="T779" s="97">
        <f t="shared" ca="1" si="208"/>
        <v>206.41622146592312</v>
      </c>
      <c r="U779" s="97">
        <f t="shared" ca="1" si="209"/>
        <v>234.04012053669345</v>
      </c>
      <c r="V779" s="97">
        <f t="shared" ca="1" si="210"/>
        <v>265.36041978856105</v>
      </c>
      <c r="W779" s="97">
        <f t="shared" ca="1" si="211"/>
        <v>300.87168812270096</v>
      </c>
      <c r="X779" s="97">
        <f t="shared" ca="1" si="212"/>
        <v>917.46965461314187</v>
      </c>
      <c r="Y779" s="97">
        <f t="shared" ca="1" si="213"/>
        <v>6875.5553995357841</v>
      </c>
      <c r="Z779" s="97">
        <f t="shared" ca="1" si="214"/>
        <v>6602.2160384659155</v>
      </c>
      <c r="AA779" s="97">
        <f ca="1">Assumptions!D40*Y779+(1-Assumptions!D40)*Z779</f>
        <v>6752.5526870543436</v>
      </c>
      <c r="AB779" s="97">
        <f t="shared" ca="1" si="215"/>
        <v>4487.0748821039651</v>
      </c>
      <c r="AC779" s="97">
        <f t="shared" ca="1" si="216"/>
        <v>5404.5445367171069</v>
      </c>
      <c r="AD779" s="97">
        <f ca="1">AC779+Assumptions!D47-Assumptions!D48-Assumptions!D49</f>
        <v>6545.0445367171069</v>
      </c>
      <c r="AE779" s="73">
        <f ca="1">AD779/Assumptions!D46</f>
        <v>140.75364595090554</v>
      </c>
      <c r="AF779" s="77">
        <f ca="1">AE779/Assumptions!D45-1</f>
        <v>0.3963655352272375</v>
      </c>
    </row>
    <row r="780" spans="2:32" x14ac:dyDescent="0.2">
      <c r="B780" s="130">
        <v>769</v>
      </c>
      <c r="C780" s="77">
        <f ca="1">MAX(Assumptions!F70,MIN(Assumptions!G70,NORMINV(RAND(),Assumptions!D70,Assumptions!E70)))</f>
        <v>0.16125057384690553</v>
      </c>
      <c r="D780" s="77">
        <f ca="1">MAX(Assumptions!F71,MIN(Assumptions!G71,NORMINV(RAND(),Assumptions!D71,Assumptions!E71)))</f>
        <v>0.21392126643700821</v>
      </c>
      <c r="E780" s="77">
        <f ca="1">MAX(Assumptions!F72,MIN(Assumptions!G72,NORMINV(RAND(),Assumptions!D72,Assumptions!E72)))</f>
        <v>0.10545895758378315</v>
      </c>
      <c r="F780" s="77">
        <f ca="1">MAX(Assumptions!F73,MIN(Assumptions!G73,NORMINV(RAND(),Assumptions!D73,Assumptions!E73)))</f>
        <v>2.9075931352941883E-2</v>
      </c>
      <c r="G780" s="101">
        <f ca="1">MAX(Assumptions!F74,MIN(Assumptions!G74,NORMINV(RAND(),Assumptions!D74,Assumptions!E74)))</f>
        <v>12.038303298455661</v>
      </c>
      <c r="H780" s="77">
        <f ca="1">MAX(Assumptions!F75,MIN(Assumptions!G75,NORMINV(RAND(),Assumptions!D75,Assumptions!E75)))</f>
        <v>0.61692393014509161</v>
      </c>
      <c r="I780" s="97">
        <f ca="1">'Historical Financials'!F7*(1+C780)</f>
        <v>1204.9135954235489</v>
      </c>
      <c r="J780" s="97">
        <f t="shared" ref="J780:J843" ca="1" si="217">I780*(1+C780)</f>
        <v>1399.2066041215342</v>
      </c>
      <c r="K780" s="97">
        <f t="shared" ref="K780:K843" ca="1" si="218">J780*(1+C780)</f>
        <v>1624.8294719665114</v>
      </c>
      <c r="L780" s="97">
        <f t="shared" ref="L780:L843" ca="1" si="219">K780*(1+C780)</f>
        <v>1886.8341567244756</v>
      </c>
      <c r="M780" s="97">
        <f t="shared" ref="M780:M843" ca="1" si="220">L780*(1+C780)</f>
        <v>2191.0872472502392</v>
      </c>
      <c r="N780" s="54">
        <f>Assumptions!E59</f>
        <v>0.25</v>
      </c>
      <c r="O780" s="77">
        <f t="shared" ref="O780:O843" ca="1" si="221">N780+(D780-N780)/4</f>
        <v>0.24098031660925207</v>
      </c>
      <c r="P780" s="77">
        <f t="shared" ref="P780:P843" ca="1" si="222">N780+2*(D780-N780)/4</f>
        <v>0.2319606332185041</v>
      </c>
      <c r="Q780" s="77">
        <f t="shared" ref="Q780:Q843" ca="1" si="223">N780+3*(D780-N780)/4</f>
        <v>0.22294094982775614</v>
      </c>
      <c r="R780" s="77">
        <f t="shared" ref="R780:R843" ca="1" si="224">D780</f>
        <v>0.21392126643700821</v>
      </c>
      <c r="S780" s="97">
        <f t="shared" ref="S780:S843" ca="1" si="225">I780*N780*H780</f>
        <v>185.83500769348717</v>
      </c>
      <c r="T780" s="97">
        <f t="shared" ref="T780:T843" ca="1" si="226">J780*O780*H780</f>
        <v>208.01518220684807</v>
      </c>
      <c r="U780" s="97">
        <f t="shared" ref="U780:U843" ca="1" si="227">K780*P780*H780</f>
        <v>232.51645349785326</v>
      </c>
      <c r="V780" s="97">
        <f t="shared" ref="V780:V843" ca="1" si="228">L780*Q780*H780</f>
        <v>259.51065464253617</v>
      </c>
      <c r="W780" s="97">
        <f t="shared" ref="W780:W843" ca="1" si="229">M780*R780*H780</f>
        <v>289.16468250867433</v>
      </c>
      <c r="X780" s="97">
        <f t="shared" ref="X780:X843" ca="1" si="230">S780/(1+E780)^1+T780/(1+E780)^2+U780/(1+E780)^3+V780/(1+E780)^4+W780/(1+E780)^5</f>
        <v>859.37698593888376</v>
      </c>
      <c r="Y780" s="97">
        <f t="shared" ref="Y780:Y843" ca="1" si="231">W780*(1+F780)/(E780-F780)</f>
        <v>3895.7924247159581</v>
      </c>
      <c r="Z780" s="97">
        <f t="shared" ref="Z780:Z843" ca="1" si="232">M780*R780*G780</f>
        <v>5642.5954338039128</v>
      </c>
      <c r="AA780" s="97">
        <f ca="1">Assumptions!D40*Y780+(1-Assumptions!D40)*Z780</f>
        <v>4681.8537788055382</v>
      </c>
      <c r="AB780" s="97">
        <f t="shared" ref="AB780:AB843" ca="1" si="233">AA780/(1+E780)^5</f>
        <v>2835.9902287985492</v>
      </c>
      <c r="AC780" s="97">
        <f t="shared" ref="AC780:AC843" ca="1" si="234">X780+AB780</f>
        <v>3695.3672147374327</v>
      </c>
      <c r="AD780" s="97">
        <f ca="1">AC780+Assumptions!D47-Assumptions!D48-Assumptions!D49</f>
        <v>4835.8672147374327</v>
      </c>
      <c r="AE780" s="73">
        <f ca="1">AD780/Assumptions!D46</f>
        <v>103.99714440295554</v>
      </c>
      <c r="AF780" s="77">
        <f ca="1">AE780/Assumptions!D45-1</f>
        <v>3.1717702410273274E-2</v>
      </c>
    </row>
    <row r="781" spans="2:32" x14ac:dyDescent="0.2">
      <c r="B781" s="130">
        <v>770</v>
      </c>
      <c r="C781" s="77">
        <f ca="1">MAX(Assumptions!F70,MIN(Assumptions!G70,NORMINV(RAND(),Assumptions!D70,Assumptions!E70)))</f>
        <v>0.17042352871937677</v>
      </c>
      <c r="D781" s="77">
        <f ca="1">MAX(Assumptions!F71,MIN(Assumptions!G71,NORMINV(RAND(),Assumptions!D71,Assumptions!E71)))</f>
        <v>0.24380148733608276</v>
      </c>
      <c r="E781" s="77">
        <f ca="1">MAX(Assumptions!F72,MIN(Assumptions!G72,NORMINV(RAND(),Assumptions!D72,Assumptions!E72)))</f>
        <v>8.3706667979546012E-2</v>
      </c>
      <c r="F781" s="77">
        <f ca="1">MAX(Assumptions!F73,MIN(Assumptions!G73,NORMINV(RAND(),Assumptions!D73,Assumptions!E73)))</f>
        <v>3.1969094306663538E-2</v>
      </c>
      <c r="G781" s="101">
        <f ca="1">MAX(Assumptions!F74,MIN(Assumptions!G74,NORMINV(RAND(),Assumptions!D74,Assumptions!E74)))</f>
        <v>14.604480312945912</v>
      </c>
      <c r="H781" s="77">
        <f ca="1">MAX(Assumptions!F75,MIN(Assumptions!G75,NORMINV(RAND(),Assumptions!D75,Assumptions!E75)))</f>
        <v>0.69984287835344994</v>
      </c>
      <c r="I781" s="97">
        <f ca="1">'Historical Financials'!F7*(1+C781)</f>
        <v>1214.4314533992251</v>
      </c>
      <c r="J781" s="97">
        <f t="shared" ca="1" si="217"/>
        <v>1421.3991470753224</v>
      </c>
      <c r="K781" s="97">
        <f t="shared" ca="1" si="218"/>
        <v>1663.6390054386111</v>
      </c>
      <c r="L781" s="97">
        <f t="shared" ca="1" si="219"/>
        <v>1947.1622352606535</v>
      </c>
      <c r="M781" s="97">
        <f t="shared" ca="1" si="220"/>
        <v>2279.0044943828834</v>
      </c>
      <c r="N781" s="54">
        <f>Assumptions!E59</f>
        <v>0.25</v>
      </c>
      <c r="O781" s="77">
        <f t="shared" ca="1" si="221"/>
        <v>0.24845037183402069</v>
      </c>
      <c r="P781" s="77">
        <f t="shared" ca="1" si="222"/>
        <v>0.24690074366804138</v>
      </c>
      <c r="Q781" s="77">
        <f t="shared" ca="1" si="223"/>
        <v>0.24535111550206207</v>
      </c>
      <c r="R781" s="77">
        <f t="shared" ca="1" si="224"/>
        <v>0.24380148733608276</v>
      </c>
      <c r="S781" s="97">
        <f t="shared" ca="1" si="225"/>
        <v>212.47780097746931</v>
      </c>
      <c r="T781" s="97">
        <f t="shared" ca="1" si="226"/>
        <v>247.14751556964592</v>
      </c>
      <c r="U781" s="97">
        <f t="shared" ca="1" si="227"/>
        <v>287.46305704769708</v>
      </c>
      <c r="V781" s="97">
        <f t="shared" ca="1" si="228"/>
        <v>334.34183549109349</v>
      </c>
      <c r="W781" s="97">
        <f t="shared" ca="1" si="229"/>
        <v>388.84997909788484</v>
      </c>
      <c r="X781" s="97">
        <f t="shared" ca="1" si="230"/>
        <v>1134.9277632958299</v>
      </c>
      <c r="Y781" s="97">
        <f t="shared" ca="1" si="231"/>
        <v>7756.0877378587847</v>
      </c>
      <c r="Z781" s="97">
        <f t="shared" ca="1" si="232"/>
        <v>8114.6097789629575</v>
      </c>
      <c r="AA781" s="97">
        <f ca="1">Assumptions!D40*Y781+(1-Assumptions!D40)*Z781</f>
        <v>7917.4226563556622</v>
      </c>
      <c r="AB781" s="97">
        <f t="shared" ca="1" si="233"/>
        <v>5296.940587107124</v>
      </c>
      <c r="AC781" s="97">
        <f t="shared" ca="1" si="234"/>
        <v>6431.8683504029541</v>
      </c>
      <c r="AD781" s="97">
        <f ca="1">AC781+Assumptions!D47-Assumptions!D48-Assumptions!D49</f>
        <v>7572.3683504029541</v>
      </c>
      <c r="AE781" s="73">
        <f ca="1">AD781/Assumptions!D46</f>
        <v>162.84663119146137</v>
      </c>
      <c r="AF781" s="77">
        <f ca="1">AE781/Assumptions!D45-1</f>
        <v>0.61554197610576766</v>
      </c>
    </row>
    <row r="782" spans="2:32" x14ac:dyDescent="0.2">
      <c r="B782" s="130">
        <v>771</v>
      </c>
      <c r="C782" s="77">
        <f ca="1">MAX(Assumptions!F70,MIN(Assumptions!G70,NORMINV(RAND(),Assumptions!D70,Assumptions!E70)))</f>
        <v>9.8812038445845712E-2</v>
      </c>
      <c r="D782" s="77">
        <f ca="1">MAX(Assumptions!F71,MIN(Assumptions!G71,NORMINV(RAND(),Assumptions!D71,Assumptions!E71)))</f>
        <v>0.27589198613784527</v>
      </c>
      <c r="E782" s="77">
        <f ca="1">MAX(Assumptions!F72,MIN(Assumptions!G72,NORMINV(RAND(),Assumptions!D72,Assumptions!E72)))</f>
        <v>9.0462442487979827E-2</v>
      </c>
      <c r="F782" s="77">
        <f ca="1">MAX(Assumptions!F73,MIN(Assumptions!G73,NORMINV(RAND(),Assumptions!D73,Assumptions!E73)))</f>
        <v>3.194020851950926E-2</v>
      </c>
      <c r="G782" s="101">
        <f ca="1">MAX(Assumptions!F74,MIN(Assumptions!G74,NORMINV(RAND(),Assumptions!D74,Assumptions!E74)))</f>
        <v>14.050636251703331</v>
      </c>
      <c r="H782" s="77">
        <f ca="1">MAX(Assumptions!F75,MIN(Assumptions!G75,NORMINV(RAND(),Assumptions!D75,Assumptions!E75)))</f>
        <v>0.58618913353850366</v>
      </c>
      <c r="I782" s="97">
        <f ca="1">'Historical Financials'!F7*(1+C782)</f>
        <v>1140.1273710914095</v>
      </c>
      <c r="J782" s="97">
        <f t="shared" ca="1" si="217"/>
        <v>1252.7856807168548</v>
      </c>
      <c r="K782" s="97">
        <f t="shared" ca="1" si="218"/>
        <v>1376.5759875642536</v>
      </c>
      <c r="L782" s="97">
        <f t="shared" ca="1" si="219"/>
        <v>1512.5982669710806</v>
      </c>
      <c r="M782" s="97">
        <f t="shared" ca="1" si="220"/>
        <v>1662.0611850801467</v>
      </c>
      <c r="N782" s="54">
        <f>Assumptions!E59</f>
        <v>0.25</v>
      </c>
      <c r="O782" s="77">
        <f t="shared" ca="1" si="221"/>
        <v>0.25647299653446132</v>
      </c>
      <c r="P782" s="77">
        <f t="shared" ca="1" si="222"/>
        <v>0.26294599306892263</v>
      </c>
      <c r="Q782" s="77">
        <f t="shared" ca="1" si="223"/>
        <v>0.26941898960338395</v>
      </c>
      <c r="R782" s="77">
        <f t="shared" ca="1" si="224"/>
        <v>0.27589198613784527</v>
      </c>
      <c r="S782" s="97">
        <f t="shared" ca="1" si="225"/>
        <v>167.08256894590133</v>
      </c>
      <c r="T782" s="97">
        <f t="shared" ca="1" si="226"/>
        <v>188.34590844718397</v>
      </c>
      <c r="U782" s="97">
        <f t="shared" ca="1" si="227"/>
        <v>212.18003183751975</v>
      </c>
      <c r="V782" s="97">
        <f t="shared" ca="1" si="228"/>
        <v>238.88537651288178</v>
      </c>
      <c r="W782" s="97">
        <f t="shared" ca="1" si="229"/>
        <v>268.79665286385483</v>
      </c>
      <c r="X782" s="97">
        <f t="shared" ca="1" si="230"/>
        <v>818.52266550385605</v>
      </c>
      <c r="Y782" s="97">
        <f t="shared" ca="1" si="231"/>
        <v>4739.7724795522136</v>
      </c>
      <c r="Z782" s="97">
        <f t="shared" ca="1" si="232"/>
        <v>6442.9102809653486</v>
      </c>
      <c r="AA782" s="97">
        <f ca="1">Assumptions!D40*Y782+(1-Assumptions!D40)*Z782</f>
        <v>5506.184490188125</v>
      </c>
      <c r="AB782" s="97">
        <f t="shared" ca="1" si="233"/>
        <v>3571.0604129205831</v>
      </c>
      <c r="AC782" s="97">
        <f t="shared" ca="1" si="234"/>
        <v>4389.583078424439</v>
      </c>
      <c r="AD782" s="97">
        <f ca="1">AC782+Assumptions!D47-Assumptions!D48-Assumptions!D49</f>
        <v>5530.083078424439</v>
      </c>
      <c r="AE782" s="73">
        <f ca="1">AD782/Assumptions!D46</f>
        <v>118.92651781557933</v>
      </c>
      <c r="AF782" s="77">
        <f ca="1">AE782/Assumptions!D45-1</f>
        <v>0.17982656563074739</v>
      </c>
    </row>
    <row r="783" spans="2:32" x14ac:dyDescent="0.2">
      <c r="B783" s="130">
        <v>772</v>
      </c>
      <c r="C783" s="77">
        <f ca="1">MAX(Assumptions!F70,MIN(Assumptions!G70,NORMINV(RAND(),Assumptions!D70,Assumptions!E70)))</f>
        <v>0.18210800838683047</v>
      </c>
      <c r="D783" s="77">
        <f ca="1">MAX(Assumptions!F71,MIN(Assumptions!G71,NORMINV(RAND(),Assumptions!D71,Assumptions!E71)))</f>
        <v>0.30078092836541259</v>
      </c>
      <c r="E783" s="77">
        <f ca="1">MAX(Assumptions!F72,MIN(Assumptions!G72,NORMINV(RAND(),Assumptions!D72,Assumptions!E72)))</f>
        <v>8.1801026841112068E-2</v>
      </c>
      <c r="F783" s="77">
        <f ca="1">MAX(Assumptions!F73,MIN(Assumptions!G73,NORMINV(RAND(),Assumptions!D73,Assumptions!E73)))</f>
        <v>2.8205563615805968E-2</v>
      </c>
      <c r="G783" s="101">
        <f ca="1">MAX(Assumptions!F74,MIN(Assumptions!G74,NORMINV(RAND(),Assumptions!D74,Assumptions!E74)))</f>
        <v>11.227871276029145</v>
      </c>
      <c r="H783" s="77">
        <f ca="1">MAX(Assumptions!F75,MIN(Assumptions!G75,NORMINV(RAND(),Assumptions!D75,Assumptions!E75)))</f>
        <v>0.6775488788769839</v>
      </c>
      <c r="I783" s="97">
        <f ca="1">'Historical Financials'!F7*(1+C783)</f>
        <v>1226.5552695021752</v>
      </c>
      <c r="J783" s="97">
        <f t="shared" ca="1" si="217"/>
        <v>1449.9208068075884</v>
      </c>
      <c r="K783" s="97">
        <f t="shared" ca="1" si="218"/>
        <v>1713.9629972539446</v>
      </c>
      <c r="L783" s="97">
        <f t="shared" ca="1" si="219"/>
        <v>2026.0893851325832</v>
      </c>
      <c r="M783" s="97">
        <f t="shared" ca="1" si="220"/>
        <v>2395.056487872776</v>
      </c>
      <c r="N783" s="54">
        <f>Assumptions!E59</f>
        <v>0.25</v>
      </c>
      <c r="O783" s="77">
        <f t="shared" ca="1" si="221"/>
        <v>0.26269523209135315</v>
      </c>
      <c r="P783" s="77">
        <f t="shared" ca="1" si="222"/>
        <v>0.2753904641827063</v>
      </c>
      <c r="Q783" s="77">
        <f t="shared" ca="1" si="223"/>
        <v>0.28808569627405944</v>
      </c>
      <c r="R783" s="77">
        <f t="shared" ca="1" si="224"/>
        <v>0.30078092836541259</v>
      </c>
      <c r="S783" s="97">
        <f t="shared" ca="1" si="225"/>
        <v>207.76278693296391</v>
      </c>
      <c r="T783" s="97">
        <f t="shared" ca="1" si="226"/>
        <v>258.06975147921054</v>
      </c>
      <c r="U783" s="97">
        <f t="shared" ca="1" si="227"/>
        <v>319.8092130854364</v>
      </c>
      <c r="V783" s="97">
        <f t="shared" ca="1" si="228"/>
        <v>395.47672399113463</v>
      </c>
      <c r="W783" s="97">
        <f t="shared" ca="1" si="229"/>
        <v>488.09761689690748</v>
      </c>
      <c r="X783" s="97">
        <f t="shared" ca="1" si="230"/>
        <v>1283.3700343948778</v>
      </c>
      <c r="Y783" s="97">
        <f t="shared" ca="1" si="231"/>
        <v>9363.9396896573835</v>
      </c>
      <c r="Z783" s="97">
        <f t="shared" ca="1" si="232"/>
        <v>8088.4160294656331</v>
      </c>
      <c r="AA783" s="97">
        <f ca="1">Assumptions!D40*Y783+(1-Assumptions!D40)*Z783</f>
        <v>8789.9540425710966</v>
      </c>
      <c r="AB783" s="97">
        <f t="shared" ca="1" si="233"/>
        <v>5932.6627053235734</v>
      </c>
      <c r="AC783" s="97">
        <f t="shared" ca="1" si="234"/>
        <v>7216.032739718451</v>
      </c>
      <c r="AD783" s="97">
        <f ca="1">AC783+Assumptions!D47-Assumptions!D48-Assumptions!D49</f>
        <v>8356.5327397184519</v>
      </c>
      <c r="AE783" s="73">
        <f ca="1">AD783/Assumptions!D46</f>
        <v>179.71038149932156</v>
      </c>
      <c r="AF783" s="77">
        <f ca="1">AE783/Assumptions!D45-1</f>
        <v>0.78284108630279325</v>
      </c>
    </row>
    <row r="784" spans="2:32" x14ac:dyDescent="0.2">
      <c r="B784" s="130">
        <v>773</v>
      </c>
      <c r="C784" s="77">
        <f ca="1">MAX(Assumptions!F70,MIN(Assumptions!G70,NORMINV(RAND(),Assumptions!D70,Assumptions!E70)))</f>
        <v>0.15568339705638098</v>
      </c>
      <c r="D784" s="77">
        <f ca="1">MAX(Assumptions!F71,MIN(Assumptions!G71,NORMINV(RAND(),Assumptions!D71,Assumptions!E71)))</f>
        <v>0.24091304393254701</v>
      </c>
      <c r="E784" s="77">
        <f ca="1">MAX(Assumptions!F72,MIN(Assumptions!G72,NORMINV(RAND(),Assumptions!D72,Assumptions!E72)))</f>
        <v>9.7899136853112703E-2</v>
      </c>
      <c r="F784" s="77">
        <f ca="1">MAX(Assumptions!F73,MIN(Assumptions!G73,NORMINV(RAND(),Assumptions!D73,Assumptions!E73)))</f>
        <v>2.919763038303453E-2</v>
      </c>
      <c r="G784" s="101">
        <f ca="1">MAX(Assumptions!F74,MIN(Assumptions!G74,NORMINV(RAND(),Assumptions!D74,Assumptions!E74)))</f>
        <v>16.2156842067211</v>
      </c>
      <c r="H784" s="77">
        <f ca="1">MAX(Assumptions!F75,MIN(Assumptions!G75,NORMINV(RAND(),Assumptions!D75,Assumptions!E75)))</f>
        <v>0.54379777870545432</v>
      </c>
      <c r="I784" s="97">
        <f ca="1">'Historical Financials'!F7*(1+C784)</f>
        <v>1199.1370927857008</v>
      </c>
      <c r="J784" s="97">
        <f t="shared" ca="1" si="217"/>
        <v>1385.8228289268914</v>
      </c>
      <c r="K784" s="97">
        <f t="shared" ca="1" si="218"/>
        <v>1601.5724346525137</v>
      </c>
      <c r="L784" s="97">
        <f t="shared" ca="1" si="219"/>
        <v>1850.9106719110757</v>
      </c>
      <c r="M784" s="97">
        <f t="shared" ca="1" si="220"/>
        <v>2139.0667329621006</v>
      </c>
      <c r="N784" s="54">
        <f>Assumptions!E59</f>
        <v>0.25</v>
      </c>
      <c r="O784" s="77">
        <f t="shared" ca="1" si="221"/>
        <v>0.24772826098313674</v>
      </c>
      <c r="P784" s="77">
        <f t="shared" ca="1" si="222"/>
        <v>0.24545652196627349</v>
      </c>
      <c r="Q784" s="77">
        <f t="shared" ca="1" si="223"/>
        <v>0.24318478294941026</v>
      </c>
      <c r="R784" s="77">
        <f t="shared" ca="1" si="224"/>
        <v>0.24091304393254701</v>
      </c>
      <c r="S784" s="97">
        <f t="shared" ca="1" si="225"/>
        <v>163.0220218550451</v>
      </c>
      <c r="T784" s="97">
        <f t="shared" ca="1" si="226"/>
        <v>186.68984473286991</v>
      </c>
      <c r="U784" s="97">
        <f t="shared" ca="1" si="227"/>
        <v>213.77582481364203</v>
      </c>
      <c r="V784" s="97">
        <f t="shared" ca="1" si="228"/>
        <v>244.77061814780654</v>
      </c>
      <c r="W784" s="97">
        <f t="shared" ca="1" si="229"/>
        <v>280.23480781690279</v>
      </c>
      <c r="X784" s="97">
        <f t="shared" ca="1" si="230"/>
        <v>809.0422032930976</v>
      </c>
      <c r="Y784" s="97">
        <f t="shared" ca="1" si="231"/>
        <v>4198.1175519290373</v>
      </c>
      <c r="Z784" s="97">
        <f t="shared" ca="1" si="232"/>
        <v>8356.4135883523322</v>
      </c>
      <c r="AA784" s="97">
        <f ca="1">Assumptions!D40*Y784+(1-Assumptions!D40)*Z784</f>
        <v>6069.3507683195203</v>
      </c>
      <c r="AB784" s="97">
        <f t="shared" ca="1" si="233"/>
        <v>3804.7841111947178</v>
      </c>
      <c r="AC784" s="97">
        <f t="shared" ca="1" si="234"/>
        <v>4613.8263144878156</v>
      </c>
      <c r="AD784" s="97">
        <f ca="1">AC784+Assumptions!D47-Assumptions!D48-Assumptions!D49</f>
        <v>5754.3263144878156</v>
      </c>
      <c r="AE784" s="73">
        <f ca="1">AD784/Assumptions!D46</f>
        <v>123.74895299973797</v>
      </c>
      <c r="AF784" s="77">
        <f ca="1">AE784/Assumptions!D45-1</f>
        <v>0.22766818452121007</v>
      </c>
    </row>
    <row r="785" spans="2:32" x14ac:dyDescent="0.2">
      <c r="B785" s="130">
        <v>774</v>
      </c>
      <c r="C785" s="77">
        <f ca="1">MAX(Assumptions!F70,MIN(Assumptions!G70,NORMINV(RAND(),Assumptions!D70,Assumptions!E70)))</f>
        <v>0.1259041947229563</v>
      </c>
      <c r="D785" s="77">
        <f ca="1">MAX(Assumptions!F71,MIN(Assumptions!G71,NORMINV(RAND(),Assumptions!D71,Assumptions!E71)))</f>
        <v>0.32094897656249161</v>
      </c>
      <c r="E785" s="77">
        <f ca="1">MAX(Assumptions!F72,MIN(Assumptions!G72,NORMINV(RAND(),Assumptions!D72,Assumptions!E72)))</f>
        <v>7.7208487746461371E-2</v>
      </c>
      <c r="F785" s="77">
        <f ca="1">MAX(Assumptions!F73,MIN(Assumptions!G73,NORMINV(RAND(),Assumptions!D73,Assumptions!E73)))</f>
        <v>2.8669498429794139E-2</v>
      </c>
      <c r="G785" s="101">
        <f ca="1">MAX(Assumptions!F74,MIN(Assumptions!G74,NORMINV(RAND(),Assumptions!D74,Assumptions!E74)))</f>
        <v>17.265832158797288</v>
      </c>
      <c r="H785" s="77">
        <f ca="1">MAX(Assumptions!F75,MIN(Assumptions!G75,NORMINV(RAND(),Assumptions!D75,Assumptions!E75)))</f>
        <v>0.58623293097401719</v>
      </c>
      <c r="I785" s="97">
        <f ca="1">'Historical Financials'!F7*(1+C785)</f>
        <v>1168.2381924445392</v>
      </c>
      <c r="J785" s="97">
        <f t="shared" ca="1" si="217"/>
        <v>1315.3242813088709</v>
      </c>
      <c r="K785" s="97">
        <f t="shared" ca="1" si="218"/>
        <v>1480.9291257466155</v>
      </c>
      <c r="L785" s="97">
        <f t="shared" ca="1" si="219"/>
        <v>1667.3843147655145</v>
      </c>
      <c r="M785" s="97">
        <f t="shared" ca="1" si="220"/>
        <v>1877.3149942097548</v>
      </c>
      <c r="N785" s="54">
        <f>Assumptions!E59</f>
        <v>0.25</v>
      </c>
      <c r="O785" s="77">
        <f t="shared" ca="1" si="221"/>
        <v>0.26773724414062289</v>
      </c>
      <c r="P785" s="77">
        <f t="shared" ca="1" si="222"/>
        <v>0.28547448828124578</v>
      </c>
      <c r="Q785" s="77">
        <f t="shared" ca="1" si="223"/>
        <v>0.30321173242186872</v>
      </c>
      <c r="R785" s="77">
        <f t="shared" ca="1" si="224"/>
        <v>0.32094897656249161</v>
      </c>
      <c r="S785" s="97">
        <f t="shared" ca="1" si="225"/>
        <v>171.21492490813753</v>
      </c>
      <c r="T785" s="97">
        <f t="shared" ca="1" si="226"/>
        <v>206.44855003633276</v>
      </c>
      <c r="U785" s="97">
        <f t="shared" ca="1" si="227"/>
        <v>247.84022147295155</v>
      </c>
      <c r="V785" s="97">
        <f t="shared" ca="1" si="228"/>
        <v>296.38206822805762</v>
      </c>
      <c r="W785" s="97">
        <f t="shared" ca="1" si="229"/>
        <v>353.21842919342606</v>
      </c>
      <c r="X785" s="97">
        <f t="shared" ca="1" si="230"/>
        <v>998.77729919087528</v>
      </c>
      <c r="Y785" s="97">
        <f t="shared" ca="1" si="231"/>
        <v>7485.6322620173833</v>
      </c>
      <c r="Z785" s="97">
        <f t="shared" ca="1" si="232"/>
        <v>10403.049353974315</v>
      </c>
      <c r="AA785" s="97">
        <f ca="1">Assumptions!D40*Y785+(1-Assumptions!D40)*Z785</f>
        <v>8798.469953398002</v>
      </c>
      <c r="AB785" s="97">
        <f t="shared" ca="1" si="233"/>
        <v>6066.0826272708255</v>
      </c>
      <c r="AC785" s="97">
        <f t="shared" ca="1" si="234"/>
        <v>7064.8599264617005</v>
      </c>
      <c r="AD785" s="97">
        <f ca="1">AC785+Assumptions!D47-Assumptions!D48-Assumptions!D49</f>
        <v>8205.3599264617005</v>
      </c>
      <c r="AE785" s="73">
        <f ca="1">AD785/Assumptions!D46</f>
        <v>176.45935325724088</v>
      </c>
      <c r="AF785" s="77">
        <f ca="1">AE785/Assumptions!D45-1</f>
        <v>0.75058882199643739</v>
      </c>
    </row>
    <row r="786" spans="2:32" x14ac:dyDescent="0.2">
      <c r="B786" s="130">
        <v>775</v>
      </c>
      <c r="C786" s="77">
        <f ca="1">MAX(Assumptions!F70,MIN(Assumptions!G70,NORMINV(RAND(),Assumptions!D70,Assumptions!E70)))</f>
        <v>0.16769090522417779</v>
      </c>
      <c r="D786" s="77">
        <f ca="1">MAX(Assumptions!F71,MIN(Assumptions!G71,NORMINV(RAND(),Assumptions!D71,Assumptions!E71)))</f>
        <v>0.31693488831625399</v>
      </c>
      <c r="E786" s="77">
        <f ca="1">MAX(Assumptions!F72,MIN(Assumptions!G72,NORMINV(RAND(),Assumptions!D72,Assumptions!E72)))</f>
        <v>9.5172116376635668E-2</v>
      </c>
      <c r="F786" s="77">
        <f ca="1">MAX(Assumptions!F73,MIN(Assumptions!G73,NORMINV(RAND(),Assumptions!D73,Assumptions!E73)))</f>
        <v>3.5308911571731487E-2</v>
      </c>
      <c r="G786" s="101">
        <f ca="1">MAX(Assumptions!F74,MIN(Assumptions!G74,NORMINV(RAND(),Assumptions!D74,Assumptions!E74)))</f>
        <v>15.306448104802302</v>
      </c>
      <c r="H786" s="77">
        <f ca="1">MAX(Assumptions!F75,MIN(Assumptions!G75,NORMINV(RAND(),Assumptions!D75,Assumptions!E75)))</f>
        <v>0.61812496783337256</v>
      </c>
      <c r="I786" s="97">
        <f ca="1">'Historical Financials'!F7*(1+C786)</f>
        <v>1211.5960832606067</v>
      </c>
      <c r="J786" s="97">
        <f t="shared" ca="1" si="217"/>
        <v>1414.7697272286462</v>
      </c>
      <c r="K786" s="97">
        <f t="shared" ca="1" si="218"/>
        <v>1652.0137434713808</v>
      </c>
      <c r="L786" s="97">
        <f t="shared" ca="1" si="219"/>
        <v>1929.0414235568792</v>
      </c>
      <c r="M786" s="97">
        <f t="shared" ca="1" si="220"/>
        <v>2252.5241260880689</v>
      </c>
      <c r="N786" s="54">
        <f>Assumptions!E59</f>
        <v>0.25</v>
      </c>
      <c r="O786" s="77">
        <f t="shared" ca="1" si="221"/>
        <v>0.26673372207906348</v>
      </c>
      <c r="P786" s="77">
        <f t="shared" ca="1" si="222"/>
        <v>0.28346744415812697</v>
      </c>
      <c r="Q786" s="77">
        <f t="shared" ca="1" si="223"/>
        <v>0.30020116623719051</v>
      </c>
      <c r="R786" s="77">
        <f t="shared" ca="1" si="224"/>
        <v>0.31693488831625399</v>
      </c>
      <c r="S786" s="97">
        <f t="shared" ca="1" si="225"/>
        <v>187.22944749812569</v>
      </c>
      <c r="T786" s="97">
        <f t="shared" ca="1" si="226"/>
        <v>233.25983816198595</v>
      </c>
      <c r="U786" s="97">
        <f t="shared" ca="1" si="227"/>
        <v>289.46304764074495</v>
      </c>
      <c r="V786" s="97">
        <f t="shared" ca="1" si="228"/>
        <v>357.95646870718883</v>
      </c>
      <c r="W786" s="97">
        <f t="shared" ca="1" si="229"/>
        <v>441.28156705222295</v>
      </c>
      <c r="X786" s="97">
        <f t="shared" ca="1" si="230"/>
        <v>1114.7286517305847</v>
      </c>
      <c r="Y786" s="97">
        <f t="shared" ca="1" si="231"/>
        <v>7631.7788259154049</v>
      </c>
      <c r="Z786" s="97">
        <f t="shared" ca="1" si="232"/>
        <v>10927.326604143065</v>
      </c>
      <c r="AA786" s="97">
        <f ca="1">Assumptions!D40*Y786+(1-Assumptions!D40)*Z786</f>
        <v>9114.7753261178514</v>
      </c>
      <c r="AB786" s="97">
        <f t="shared" ca="1" si="233"/>
        <v>5785.4091543335826</v>
      </c>
      <c r="AC786" s="97">
        <f t="shared" ca="1" si="234"/>
        <v>6900.1378060641673</v>
      </c>
      <c r="AD786" s="97">
        <f ca="1">AC786+Assumptions!D47-Assumptions!D48-Assumptions!D49</f>
        <v>8040.6378060641673</v>
      </c>
      <c r="AE786" s="73">
        <f ca="1">AD786/Assumptions!D46</f>
        <v>172.91694206589608</v>
      </c>
      <c r="AF786" s="77">
        <f ca="1">AE786/Assumptions!D45-1</f>
        <v>0.71544585382833414</v>
      </c>
    </row>
    <row r="787" spans="2:32" x14ac:dyDescent="0.2">
      <c r="B787" s="130">
        <v>776</v>
      </c>
      <c r="C787" s="77">
        <f ca="1">MAX(Assumptions!F70,MIN(Assumptions!G70,NORMINV(RAND(),Assumptions!D70,Assumptions!E70)))</f>
        <v>0.17545449389141118</v>
      </c>
      <c r="D787" s="77">
        <f ca="1">MAX(Assumptions!F71,MIN(Assumptions!G71,NORMINV(RAND(),Assumptions!D71,Assumptions!E71)))</f>
        <v>0.24907932935733032</v>
      </c>
      <c r="E787" s="77">
        <f ca="1">MAX(Assumptions!F72,MIN(Assumptions!G72,NORMINV(RAND(),Assumptions!D72,Assumptions!E72)))</f>
        <v>9.7529041636783442E-2</v>
      </c>
      <c r="F787" s="77">
        <f ca="1">MAX(Assumptions!F73,MIN(Assumptions!G73,NORMINV(RAND(),Assumptions!D73,Assumptions!E73)))</f>
        <v>4.725129418362238E-2</v>
      </c>
      <c r="G787" s="101">
        <f ca="1">MAX(Assumptions!F74,MIN(Assumptions!G74,NORMINV(RAND(),Assumptions!D74,Assumptions!E74)))</f>
        <v>15.749006911660922</v>
      </c>
      <c r="H787" s="77">
        <f ca="1">MAX(Assumptions!F75,MIN(Assumptions!G75,NORMINV(RAND(),Assumptions!D75,Assumptions!E75)))</f>
        <v>0.564297836556099</v>
      </c>
      <c r="I787" s="97">
        <f ca="1">'Historical Financials'!F7*(1+C787)</f>
        <v>1219.651582861728</v>
      </c>
      <c r="J787" s="97">
        <f t="shared" ca="1" si="217"/>
        <v>1433.644934056591</v>
      </c>
      <c r="K787" s="97">
        <f t="shared" ca="1" si="218"/>
        <v>1685.1843803814756</v>
      </c>
      <c r="L787" s="97">
        <f t="shared" ca="1" si="219"/>
        <v>1980.8575529550187</v>
      </c>
      <c r="M787" s="97">
        <f t="shared" ca="1" si="220"/>
        <v>2328.4079123797205</v>
      </c>
      <c r="N787" s="54">
        <f>Assumptions!E59</f>
        <v>0.25</v>
      </c>
      <c r="O787" s="77">
        <f t="shared" ca="1" si="221"/>
        <v>0.24976983233933259</v>
      </c>
      <c r="P787" s="77">
        <f t="shared" ca="1" si="222"/>
        <v>0.24953966467866517</v>
      </c>
      <c r="Q787" s="77">
        <f t="shared" ca="1" si="223"/>
        <v>0.24930949701799773</v>
      </c>
      <c r="R787" s="77">
        <f t="shared" ca="1" si="224"/>
        <v>0.24907932935733032</v>
      </c>
      <c r="S787" s="97">
        <f t="shared" ca="1" si="225"/>
        <v>172.0616873902737</v>
      </c>
      <c r="T787" s="97">
        <f t="shared" ca="1" si="226"/>
        <v>202.06447740252207</v>
      </c>
      <c r="U787" s="97">
        <f t="shared" ca="1" si="227"/>
        <v>237.29872102537888</v>
      </c>
      <c r="V787" s="97">
        <f t="shared" ca="1" si="228"/>
        <v>278.67656807865814</v>
      </c>
      <c r="W787" s="97">
        <f t="shared" ca="1" si="229"/>
        <v>327.26920342239436</v>
      </c>
      <c r="X787" s="97">
        <f t="shared" ca="1" si="230"/>
        <v>901.5790301629811</v>
      </c>
      <c r="Y787" s="97">
        <f t="shared" ca="1" si="231"/>
        <v>6816.7949876799294</v>
      </c>
      <c r="Z787" s="97">
        <f t="shared" ca="1" si="232"/>
        <v>9133.76698044572</v>
      </c>
      <c r="AA787" s="97">
        <f ca="1">Assumptions!D40*Y787+(1-Assumptions!D40)*Z787</f>
        <v>7859.4323844245355</v>
      </c>
      <c r="AB787" s="97">
        <f t="shared" ca="1" si="233"/>
        <v>4935.2718223519823</v>
      </c>
      <c r="AC787" s="97">
        <f t="shared" ca="1" si="234"/>
        <v>5836.8508525149637</v>
      </c>
      <c r="AD787" s="97">
        <f ca="1">AC787+Assumptions!D47-Assumptions!D48-Assumptions!D49</f>
        <v>6977.3508525149637</v>
      </c>
      <c r="AE787" s="73">
        <f ca="1">AD787/Assumptions!D46</f>
        <v>150.05055596806375</v>
      </c>
      <c r="AF787" s="77">
        <f ca="1">AE787/Assumptions!D45-1</f>
        <v>0.48859678539745777</v>
      </c>
    </row>
    <row r="788" spans="2:32" x14ac:dyDescent="0.2">
      <c r="B788" s="130">
        <v>777</v>
      </c>
      <c r="C788" s="77">
        <f ca="1">MAX(Assumptions!F70,MIN(Assumptions!G70,NORMINV(RAND(),Assumptions!D70,Assumptions!E70)))</f>
        <v>0.1638919096585196</v>
      </c>
      <c r="D788" s="77">
        <f ca="1">MAX(Assumptions!F71,MIN(Assumptions!G71,NORMINV(RAND(),Assumptions!D71,Assumptions!E71)))</f>
        <v>0.27288698966485825</v>
      </c>
      <c r="E788" s="77">
        <f ca="1">MAX(Assumptions!F72,MIN(Assumptions!G72,NORMINV(RAND(),Assumptions!D72,Assumptions!E72)))</f>
        <v>9.0352244608085289E-2</v>
      </c>
      <c r="F788" s="77">
        <f ca="1">MAX(Assumptions!F73,MIN(Assumptions!G73,NORMINV(RAND(),Assumptions!D73,Assumptions!E73)))</f>
        <v>3.3333044765848405E-2</v>
      </c>
      <c r="G788" s="101">
        <f ca="1">MAX(Assumptions!F74,MIN(Assumptions!G74,NORMINV(RAND(),Assumptions!D74,Assumptions!E74)))</f>
        <v>13.974509113800391</v>
      </c>
      <c r="H788" s="77">
        <f ca="1">MAX(Assumptions!F75,MIN(Assumptions!G75,NORMINV(RAND(),Assumptions!D75,Assumptions!E75)))</f>
        <v>0.65305752302646991</v>
      </c>
      <c r="I788" s="97">
        <f ca="1">'Historical Financials'!F7*(1+C788)</f>
        <v>1207.6542454616799</v>
      </c>
      <c r="J788" s="97">
        <f t="shared" ca="1" si="217"/>
        <v>1405.5790059576132</v>
      </c>
      <c r="K788" s="97">
        <f t="shared" ca="1" si="218"/>
        <v>1635.9420334199301</v>
      </c>
      <c r="L788" s="97">
        <f t="shared" ca="1" si="219"/>
        <v>1904.0596973677641</v>
      </c>
      <c r="M788" s="97">
        <f t="shared" ca="1" si="220"/>
        <v>2216.1196772731901</v>
      </c>
      <c r="N788" s="54">
        <f>Assumptions!E59</f>
        <v>0.25</v>
      </c>
      <c r="O788" s="77">
        <f t="shared" ca="1" si="221"/>
        <v>0.25572174741621456</v>
      </c>
      <c r="P788" s="77">
        <f t="shared" ca="1" si="222"/>
        <v>0.26144349483242912</v>
      </c>
      <c r="Q788" s="77">
        <f t="shared" ca="1" si="223"/>
        <v>0.26716524224864369</v>
      </c>
      <c r="R788" s="77">
        <f t="shared" ca="1" si="224"/>
        <v>0.27288698966485825</v>
      </c>
      <c r="S788" s="97">
        <f t="shared" ca="1" si="225"/>
        <v>197.16692255340129</v>
      </c>
      <c r="T788" s="97">
        <f t="shared" ca="1" si="226"/>
        <v>234.7331149673137</v>
      </c>
      <c r="U788" s="97">
        <f t="shared" ca="1" si="227"/>
        <v>279.3168838387727</v>
      </c>
      <c r="V788" s="97">
        <f t="shared" ca="1" si="228"/>
        <v>332.20942828927377</v>
      </c>
      <c r="W788" s="97">
        <f t="shared" ca="1" si="229"/>
        <v>394.93668560003647</v>
      </c>
      <c r="X788" s="97">
        <f t="shared" ca="1" si="230"/>
        <v>1085.0550657894701</v>
      </c>
      <c r="Y788" s="97">
        <f t="shared" ca="1" si="231"/>
        <v>7157.258063072959</v>
      </c>
      <c r="Z788" s="97">
        <f t="shared" ca="1" si="232"/>
        <v>8451.0875653263556</v>
      </c>
      <c r="AA788" s="97">
        <f ca="1">Assumptions!D40*Y788+(1-Assumptions!D40)*Z788</f>
        <v>7739.4813390869876</v>
      </c>
      <c r="AB788" s="97">
        <f t="shared" ca="1" si="233"/>
        <v>5022.0120178226971</v>
      </c>
      <c r="AC788" s="97">
        <f t="shared" ca="1" si="234"/>
        <v>6107.0670836121672</v>
      </c>
      <c r="AD788" s="97">
        <f ca="1">AC788+Assumptions!D47-Assumptions!D48-Assumptions!D49</f>
        <v>7247.5670836121672</v>
      </c>
      <c r="AE788" s="73">
        <f ca="1">AD788/Assumptions!D46</f>
        <v>155.86165771208962</v>
      </c>
      <c r="AF788" s="77">
        <f ca="1">AE788/Assumptions!D45-1</f>
        <v>0.54624660428660343</v>
      </c>
    </row>
    <row r="789" spans="2:32" x14ac:dyDescent="0.2">
      <c r="B789" s="130">
        <v>778</v>
      </c>
      <c r="C789" s="77">
        <f ca="1">MAX(Assumptions!F70,MIN(Assumptions!G70,NORMINV(RAND(),Assumptions!D70,Assumptions!E70)))</f>
        <v>0.13704571293028234</v>
      </c>
      <c r="D789" s="77">
        <f ca="1">MAX(Assumptions!F71,MIN(Assumptions!G71,NORMINV(RAND(),Assumptions!D71,Assumptions!E71)))</f>
        <v>0.34349419740884085</v>
      </c>
      <c r="E789" s="77">
        <f ca="1">MAX(Assumptions!F72,MIN(Assumptions!G72,NORMINV(RAND(),Assumptions!D72,Assumptions!E72)))</f>
        <v>9.467806028494867E-2</v>
      </c>
      <c r="F789" s="77">
        <f ca="1">MAX(Assumptions!F73,MIN(Assumptions!G73,NORMINV(RAND(),Assumptions!D73,Assumptions!E73)))</f>
        <v>4.2993600450438846E-2</v>
      </c>
      <c r="G789" s="101">
        <f ca="1">MAX(Assumptions!F74,MIN(Assumptions!G74,NORMINV(RAND(),Assumptions!D74,Assumptions!E74)))</f>
        <v>13.4876069230616</v>
      </c>
      <c r="H789" s="77">
        <f ca="1">MAX(Assumptions!F75,MIN(Assumptions!G75,NORMINV(RAND(),Assumptions!D75,Assumptions!E75)))</f>
        <v>0.601301245752901</v>
      </c>
      <c r="I789" s="97">
        <f ca="1">'Historical Financials'!F7*(1+C789)</f>
        <v>1179.7986317364609</v>
      </c>
      <c r="J789" s="97">
        <f t="shared" ca="1" si="217"/>
        <v>1341.4849763369559</v>
      </c>
      <c r="K789" s="97">
        <f t="shared" ca="1" si="218"/>
        <v>1525.3297413043172</v>
      </c>
      <c r="L789" s="97">
        <f t="shared" ca="1" si="219"/>
        <v>1734.3696431551307</v>
      </c>
      <c r="M789" s="97">
        <f t="shared" ca="1" si="220"/>
        <v>1972.0575673859651</v>
      </c>
      <c r="N789" s="54">
        <f>Assumptions!E59</f>
        <v>0.25</v>
      </c>
      <c r="O789" s="77">
        <f t="shared" ca="1" si="221"/>
        <v>0.2733735493522102</v>
      </c>
      <c r="P789" s="77">
        <f t="shared" ca="1" si="222"/>
        <v>0.2967470987044204</v>
      </c>
      <c r="Q789" s="77">
        <f t="shared" ca="1" si="223"/>
        <v>0.32012064805663065</v>
      </c>
      <c r="R789" s="77">
        <f t="shared" ca="1" si="224"/>
        <v>0.34349419740884085</v>
      </c>
      <c r="S789" s="97">
        <f t="shared" ca="1" si="225"/>
        <v>177.35359675017551</v>
      </c>
      <c r="T789" s="97">
        <f t="shared" ca="1" si="226"/>
        <v>220.5131069431516</v>
      </c>
      <c r="U789" s="97">
        <f t="shared" ca="1" si="227"/>
        <v>272.17129738173588</v>
      </c>
      <c r="V789" s="97">
        <f t="shared" ca="1" si="228"/>
        <v>333.84698192771447</v>
      </c>
      <c r="W789" s="97">
        <f t="shared" ca="1" si="229"/>
        <v>407.31565010369354</v>
      </c>
      <c r="X789" s="97">
        <f t="shared" ca="1" si="230"/>
        <v>1045.1237321197741</v>
      </c>
      <c r="Y789" s="97">
        <f t="shared" ca="1" si="231"/>
        <v>8219.6392838724059</v>
      </c>
      <c r="Z789" s="97">
        <f t="shared" ca="1" si="232"/>
        <v>9136.3745227753989</v>
      </c>
      <c r="AA789" s="97">
        <f ca="1">Assumptions!D40*Y789+(1-Assumptions!D40)*Z789</f>
        <v>8632.1701413787523</v>
      </c>
      <c r="AB789" s="97">
        <f t="shared" ca="1" si="233"/>
        <v>5491.4612313499292</v>
      </c>
      <c r="AC789" s="97">
        <f t="shared" ca="1" si="234"/>
        <v>6536.5849634697033</v>
      </c>
      <c r="AD789" s="97">
        <f ca="1">AC789+Assumptions!D47-Assumptions!D48-Assumptions!D49</f>
        <v>7677.0849634697033</v>
      </c>
      <c r="AE789" s="73">
        <f ca="1">AD789/Assumptions!D46</f>
        <v>165.09860136493987</v>
      </c>
      <c r="AF789" s="77">
        <f ca="1">AE789/Assumptions!D45-1</f>
        <v>0.63788295004900664</v>
      </c>
    </row>
    <row r="790" spans="2:32" x14ac:dyDescent="0.2">
      <c r="B790" s="130">
        <v>779</v>
      </c>
      <c r="C790" s="77">
        <f ca="1">MAX(Assumptions!F70,MIN(Assumptions!G70,NORMINV(RAND(),Assumptions!D70,Assumptions!E70)))</f>
        <v>0.16454774453120591</v>
      </c>
      <c r="D790" s="77">
        <f ca="1">MAX(Assumptions!F71,MIN(Assumptions!G71,NORMINV(RAND(),Assumptions!D71,Assumptions!E71)))</f>
        <v>0.33894077545720158</v>
      </c>
      <c r="E790" s="77">
        <f ca="1">MAX(Assumptions!F72,MIN(Assumptions!G72,NORMINV(RAND(),Assumptions!D72,Assumptions!E72)))</f>
        <v>8.8102734719185408E-2</v>
      </c>
      <c r="F790" s="77">
        <f ca="1">MAX(Assumptions!F73,MIN(Assumptions!G73,NORMINV(RAND(),Assumptions!D73,Assumptions!E73)))</f>
        <v>2.2611709754902086E-2</v>
      </c>
      <c r="G790" s="101">
        <f ca="1">MAX(Assumptions!F74,MIN(Assumptions!G74,NORMINV(RAND(),Assumptions!D74,Assumptions!E74)))</f>
        <v>17.976202954024462</v>
      </c>
      <c r="H790" s="77">
        <f ca="1">MAX(Assumptions!F75,MIN(Assumptions!G75,NORMINV(RAND(),Assumptions!D75,Assumptions!E75)))</f>
        <v>0.57643942585033281</v>
      </c>
      <c r="I790" s="97">
        <f ca="1">'Historical Financials'!F7*(1+C790)</f>
        <v>1208.3347397255791</v>
      </c>
      <c r="J790" s="97">
        <f t="shared" ca="1" si="217"/>
        <v>1407.1634957861247</v>
      </c>
      <c r="K790" s="97">
        <f t="shared" ca="1" si="218"/>
        <v>1638.7090752043785</v>
      </c>
      <c r="L790" s="97">
        <f t="shared" ca="1" si="219"/>
        <v>1908.3549574720771</v>
      </c>
      <c r="M790" s="97">
        <f t="shared" ca="1" si="220"/>
        <v>2222.3704614890526</v>
      </c>
      <c r="N790" s="54">
        <f>Assumptions!E59</f>
        <v>0.25</v>
      </c>
      <c r="O790" s="77">
        <f t="shared" ca="1" si="221"/>
        <v>0.2722351938643004</v>
      </c>
      <c r="P790" s="77">
        <f t="shared" ca="1" si="222"/>
        <v>0.29447038772860079</v>
      </c>
      <c r="Q790" s="77">
        <f t="shared" ca="1" si="223"/>
        <v>0.31670558159290119</v>
      </c>
      <c r="R790" s="77">
        <f t="shared" ca="1" si="224"/>
        <v>0.33894077545720158</v>
      </c>
      <c r="S790" s="97">
        <f t="shared" ca="1" si="225"/>
        <v>174.13294590060605</v>
      </c>
      <c r="T790" s="97">
        <f t="shared" ca="1" si="226"/>
        <v>220.82208499767</v>
      </c>
      <c r="U790" s="97">
        <f t="shared" ca="1" si="227"/>
        <v>278.16159244179414</v>
      </c>
      <c r="V790" s="97">
        <f t="shared" ca="1" si="228"/>
        <v>348.39230313946973</v>
      </c>
      <c r="W790" s="97">
        <f t="shared" ca="1" si="229"/>
        <v>434.20413170684481</v>
      </c>
      <c r="X790" s="97">
        <f t="shared" ca="1" si="230"/>
        <v>1095.6687013040646</v>
      </c>
      <c r="Y790" s="97">
        <f t="shared" ca="1" si="231"/>
        <v>6779.8943404769516</v>
      </c>
      <c r="Z790" s="97">
        <f t="shared" ca="1" si="232"/>
        <v>13540.610244561578</v>
      </c>
      <c r="AA790" s="97">
        <f ca="1">Assumptions!D40*Y790+(1-Assumptions!D40)*Z790</f>
        <v>9822.216497315032</v>
      </c>
      <c r="AB790" s="97">
        <f t="shared" ca="1" si="233"/>
        <v>6439.6163354957234</v>
      </c>
      <c r="AC790" s="97">
        <f t="shared" ca="1" si="234"/>
        <v>7535.285036799788</v>
      </c>
      <c r="AD790" s="97">
        <f ca="1">AC790+Assumptions!D47-Assumptions!D48-Assumptions!D49</f>
        <v>8675.7850367997889</v>
      </c>
      <c r="AE790" s="73">
        <f ca="1">AD790/Assumptions!D46</f>
        <v>186.57602229676965</v>
      </c>
      <c r="AF790" s="77">
        <f ca="1">AE790/Assumptions!D45-1</f>
        <v>0.85095260215049251</v>
      </c>
    </row>
    <row r="791" spans="2:32" x14ac:dyDescent="0.2">
      <c r="B791" s="130">
        <v>780</v>
      </c>
      <c r="C791" s="77">
        <f ca="1">MAX(Assumptions!F70,MIN(Assumptions!G70,NORMINV(RAND(),Assumptions!D70,Assumptions!E70)))</f>
        <v>0.14791135639886452</v>
      </c>
      <c r="D791" s="77">
        <f ca="1">MAX(Assumptions!F71,MIN(Assumptions!G71,NORMINV(RAND(),Assumptions!D71,Assumptions!E71)))</f>
        <v>0.29616659123529809</v>
      </c>
      <c r="E791" s="77">
        <f ca="1">MAX(Assumptions!F72,MIN(Assumptions!G72,NORMINV(RAND(),Assumptions!D72,Assumptions!E72)))</f>
        <v>8.1460693584497368E-2</v>
      </c>
      <c r="F791" s="77">
        <f ca="1">MAX(Assumptions!F73,MIN(Assumptions!G73,NORMINV(RAND(),Assumptions!D73,Assumptions!E73)))</f>
        <v>3.3712416987117778E-2</v>
      </c>
      <c r="G791" s="101">
        <f ca="1">MAX(Assumptions!F74,MIN(Assumptions!G74,NORMINV(RAND(),Assumptions!D74,Assumptions!E74)))</f>
        <v>15.083808136707692</v>
      </c>
      <c r="H791" s="77">
        <f ca="1">MAX(Assumptions!F75,MIN(Assumptions!G75,NORMINV(RAND(),Assumptions!D75,Assumptions!E75)))</f>
        <v>0.58906452250535724</v>
      </c>
      <c r="I791" s="97">
        <f ca="1">'Historical Financials'!F7*(1+C791)</f>
        <v>1191.0728233994616</v>
      </c>
      <c r="J791" s="97">
        <f t="shared" ca="1" si="217"/>
        <v>1367.2460202783013</v>
      </c>
      <c r="K791" s="97">
        <f t="shared" ca="1" si="218"/>
        <v>1569.4772336686144</v>
      </c>
      <c r="L791" s="97">
        <f t="shared" ca="1" si="219"/>
        <v>1801.6207401376769</v>
      </c>
      <c r="M791" s="97">
        <f t="shared" ca="1" si="220"/>
        <v>2068.100907527767</v>
      </c>
      <c r="N791" s="54">
        <f>Assumptions!E59</f>
        <v>0.25</v>
      </c>
      <c r="O791" s="77">
        <f t="shared" ca="1" si="221"/>
        <v>0.2615416478088245</v>
      </c>
      <c r="P791" s="77">
        <f t="shared" ca="1" si="222"/>
        <v>0.27308329561764905</v>
      </c>
      <c r="Q791" s="77">
        <f t="shared" ca="1" si="223"/>
        <v>0.2846249434264736</v>
      </c>
      <c r="R791" s="77">
        <f t="shared" ca="1" si="224"/>
        <v>0.29616659123529809</v>
      </c>
      <c r="S791" s="97">
        <f t="shared" ca="1" si="225"/>
        <v>175.4046859962279</v>
      </c>
      <c r="T791" s="97">
        <f t="shared" ca="1" si="226"/>
        <v>210.64462943140043</v>
      </c>
      <c r="U791" s="97">
        <f t="shared" ca="1" si="227"/>
        <v>252.47188526896232</v>
      </c>
      <c r="V791" s="97">
        <f t="shared" ca="1" si="228"/>
        <v>302.06415877939099</v>
      </c>
      <c r="W791" s="97">
        <f t="shared" ca="1" si="229"/>
        <v>360.80343149976528</v>
      </c>
      <c r="X791" s="97">
        <f t="shared" ca="1" si="230"/>
        <v>1006.6399680940232</v>
      </c>
      <c r="Y791" s="97">
        <f t="shared" ca="1" si="231"/>
        <v>7811.1088778717649</v>
      </c>
      <c r="Z791" s="97">
        <f t="shared" ca="1" si="232"/>
        <v>9238.8686262441151</v>
      </c>
      <c r="AA791" s="97">
        <f ca="1">Assumptions!D40*Y791+(1-Assumptions!D40)*Z791</f>
        <v>8453.6007646393227</v>
      </c>
      <c r="AB791" s="97">
        <f t="shared" ca="1" si="233"/>
        <v>5714.6289505330888</v>
      </c>
      <c r="AC791" s="97">
        <f t="shared" ca="1" si="234"/>
        <v>6721.2689186271118</v>
      </c>
      <c r="AD791" s="97">
        <f ca="1">AC791+Assumptions!D47-Assumptions!D48-Assumptions!D49</f>
        <v>7861.7689186271118</v>
      </c>
      <c r="AE791" s="73">
        <f ca="1">AD791/Assumptions!D46</f>
        <v>169.07029932531424</v>
      </c>
      <c r="AF791" s="77">
        <f ca="1">AE791/Assumptions!D45-1</f>
        <v>0.67728471552891123</v>
      </c>
    </row>
    <row r="792" spans="2:32" x14ac:dyDescent="0.2">
      <c r="B792" s="130">
        <v>781</v>
      </c>
      <c r="C792" s="77">
        <f ca="1">MAX(Assumptions!F70,MIN(Assumptions!G70,NORMINV(RAND(),Assumptions!D70,Assumptions!E70)))</f>
        <v>0.14371281013279222</v>
      </c>
      <c r="D792" s="77">
        <f ca="1">MAX(Assumptions!F71,MIN(Assumptions!G71,NORMINV(RAND(),Assumptions!D71,Assumptions!E71)))</f>
        <v>0.23527989463854204</v>
      </c>
      <c r="E792" s="77">
        <f ca="1">MAX(Assumptions!F72,MIN(Assumptions!G72,NORMINV(RAND(),Assumptions!D72,Assumptions!E72)))</f>
        <v>8.1387861814233922E-2</v>
      </c>
      <c r="F792" s="77">
        <f ca="1">MAX(Assumptions!F73,MIN(Assumptions!G73,NORMINV(RAND(),Assumptions!D73,Assumptions!E73)))</f>
        <v>4.185249590053329E-2</v>
      </c>
      <c r="G792" s="101">
        <f ca="1">MAX(Assumptions!F74,MIN(Assumptions!G74,NORMINV(RAND(),Assumptions!D74,Assumptions!E74)))</f>
        <v>11.367278810432548</v>
      </c>
      <c r="H792" s="77">
        <f ca="1">MAX(Assumptions!F75,MIN(Assumptions!G75,NORMINV(RAND(),Assumptions!D75,Assumptions!E75)))</f>
        <v>0.51957863637163482</v>
      </c>
      <c r="I792" s="97">
        <f ca="1">'Historical Financials'!F7*(1+C792)</f>
        <v>1186.716411793785</v>
      </c>
      <c r="J792" s="97">
        <f t="shared" ca="1" si="217"/>
        <v>1357.2627621633737</v>
      </c>
      <c r="K792" s="97">
        <f t="shared" ca="1" si="218"/>
        <v>1552.3188078024677</v>
      </c>
      <c r="L792" s="97">
        <f t="shared" ca="1" si="219"/>
        <v>1775.4069058937462</v>
      </c>
      <c r="M792" s="97">
        <f t="shared" ca="1" si="220"/>
        <v>2030.5556214689022</v>
      </c>
      <c r="N792" s="54">
        <f>Assumptions!E59</f>
        <v>0.25</v>
      </c>
      <c r="O792" s="77">
        <f t="shared" ca="1" si="221"/>
        <v>0.24631997365963551</v>
      </c>
      <c r="P792" s="77">
        <f t="shared" ca="1" si="222"/>
        <v>0.24263994731927102</v>
      </c>
      <c r="Q792" s="77">
        <f t="shared" ca="1" si="223"/>
        <v>0.23895992097890653</v>
      </c>
      <c r="R792" s="77">
        <f t="shared" ca="1" si="224"/>
        <v>0.23527989463854204</v>
      </c>
      <c r="S792" s="97">
        <f t="shared" ca="1" si="225"/>
        <v>154.14812374991357</v>
      </c>
      <c r="T792" s="97">
        <f t="shared" ca="1" si="226"/>
        <v>173.70601178996202</v>
      </c>
      <c r="U792" s="97">
        <f t="shared" ca="1" si="227"/>
        <v>195.70165941950276</v>
      </c>
      <c r="V792" s="97">
        <f t="shared" ca="1" si="228"/>
        <v>220.43180486736324</v>
      </c>
      <c r="W792" s="97">
        <f t="shared" ca="1" si="229"/>
        <v>248.22812857669629</v>
      </c>
      <c r="X792" s="97">
        <f t="shared" ca="1" si="230"/>
        <v>774.89872284020157</v>
      </c>
      <c r="Y792" s="97">
        <f t="shared" ca="1" si="231"/>
        <v>6541.4114510757081</v>
      </c>
      <c r="Z792" s="97">
        <f t="shared" ca="1" si="232"/>
        <v>5430.7050917793449</v>
      </c>
      <c r="AA792" s="97">
        <f ca="1">Assumptions!D40*Y792+(1-Assumptions!D40)*Z792</f>
        <v>6041.5935893923452</v>
      </c>
      <c r="AB792" s="97">
        <f t="shared" ca="1" si="233"/>
        <v>4085.489090288012</v>
      </c>
      <c r="AC792" s="97">
        <f t="shared" ca="1" si="234"/>
        <v>4860.3878131282136</v>
      </c>
      <c r="AD792" s="97">
        <f ca="1">AC792+Assumptions!D47-Assumptions!D48-Assumptions!D49</f>
        <v>6000.8878131282136</v>
      </c>
      <c r="AE792" s="73">
        <f ca="1">AD792/Assumptions!D46</f>
        <v>129.05135081996158</v>
      </c>
      <c r="AF792" s="77">
        <f ca="1">AE792/Assumptions!D45-1</f>
        <v>0.28027133749961886</v>
      </c>
    </row>
    <row r="793" spans="2:32" x14ac:dyDescent="0.2">
      <c r="B793" s="130">
        <v>782</v>
      </c>
      <c r="C793" s="77">
        <f ca="1">MAX(Assumptions!F70,MIN(Assumptions!G70,NORMINV(RAND(),Assumptions!D70,Assumptions!E70)))</f>
        <v>0.12533183079810709</v>
      </c>
      <c r="D793" s="77">
        <f ca="1">MAX(Assumptions!F71,MIN(Assumptions!G71,NORMINV(RAND(),Assumptions!D71,Assumptions!E71)))</f>
        <v>0.3613034344091054</v>
      </c>
      <c r="E793" s="77">
        <f ca="1">MAX(Assumptions!F72,MIN(Assumptions!G72,NORMINV(RAND(),Assumptions!D72,Assumptions!E72)))</f>
        <v>6.7962440455879708E-2</v>
      </c>
      <c r="F793" s="77">
        <f ca="1">MAX(Assumptions!F73,MIN(Assumptions!G73,NORMINV(RAND(),Assumptions!D73,Assumptions!E73)))</f>
        <v>4.0198308388756161E-2</v>
      </c>
      <c r="G793" s="101">
        <f ca="1">MAX(Assumptions!F74,MIN(Assumptions!G74,NORMINV(RAND(),Assumptions!D74,Assumptions!E74)))</f>
        <v>16.151153678569692</v>
      </c>
      <c r="H793" s="77">
        <f ca="1">MAX(Assumptions!F75,MIN(Assumptions!G75,NORMINV(RAND(),Assumptions!D75,Assumptions!E75)))</f>
        <v>0.68935686892372905</v>
      </c>
      <c r="I793" s="97">
        <f ca="1">'Historical Financials'!F7*(1+C793)</f>
        <v>1167.6443076361159</v>
      </c>
      <c r="J793" s="97">
        <f t="shared" ca="1" si="217"/>
        <v>1313.9873064331384</v>
      </c>
      <c r="K793" s="97">
        <f t="shared" ca="1" si="218"/>
        <v>1478.6717411938771</v>
      </c>
      <c r="L793" s="97">
        <f t="shared" ca="1" si="219"/>
        <v>1663.9963776671304</v>
      </c>
      <c r="M793" s="97">
        <f t="shared" ca="1" si="220"/>
        <v>1872.5480901215703</v>
      </c>
      <c r="N793" s="54">
        <f>Assumptions!E59</f>
        <v>0.25</v>
      </c>
      <c r="O793" s="77">
        <f t="shared" ca="1" si="221"/>
        <v>0.27782585860227638</v>
      </c>
      <c r="P793" s="77">
        <f t="shared" ca="1" si="222"/>
        <v>0.3056517172045527</v>
      </c>
      <c r="Q793" s="77">
        <f t="shared" ca="1" si="223"/>
        <v>0.33347757580682902</v>
      </c>
      <c r="R793" s="77">
        <f t="shared" ca="1" si="224"/>
        <v>0.3613034344091054</v>
      </c>
      <c r="S793" s="97">
        <f t="shared" ca="1" si="225"/>
        <v>201.23090598216206</v>
      </c>
      <c r="T793" s="97">
        <f t="shared" ca="1" si="226"/>
        <v>251.65637839893452</v>
      </c>
      <c r="U793" s="97">
        <f t="shared" ca="1" si="227"/>
        <v>311.56073565253593</v>
      </c>
      <c r="V793" s="97">
        <f t="shared" ca="1" si="228"/>
        <v>382.52790298387998</v>
      </c>
      <c r="W793" s="97">
        <f t="shared" ca="1" si="229"/>
        <v>466.38994316867092</v>
      </c>
      <c r="X793" s="97">
        <f t="shared" ca="1" si="230"/>
        <v>1294.6319381676242</v>
      </c>
      <c r="Y793" s="97">
        <f t="shared" ca="1" si="231"/>
        <v>17473.552883291752</v>
      </c>
      <c r="Z793" s="97">
        <f t="shared" ca="1" si="232"/>
        <v>10927.193135853146</v>
      </c>
      <c r="AA793" s="97">
        <f ca="1">Assumptions!D40*Y793+(1-Assumptions!D40)*Z793</f>
        <v>14527.69099694438</v>
      </c>
      <c r="AB793" s="97">
        <f t="shared" ca="1" si="233"/>
        <v>10457.230919223286</v>
      </c>
      <c r="AC793" s="97">
        <f t="shared" ca="1" si="234"/>
        <v>11751.86285739091</v>
      </c>
      <c r="AD793" s="97">
        <f ca="1">AC793+Assumptions!D47-Assumptions!D48-Assumptions!D49</f>
        <v>12892.36285739091</v>
      </c>
      <c r="AE793" s="73">
        <f ca="1">AD793/Assumptions!D46</f>
        <v>277.25511521270772</v>
      </c>
      <c r="AF793" s="77">
        <f ca="1">AE793/Assumptions!D45-1</f>
        <v>1.7505467779038466</v>
      </c>
    </row>
    <row r="794" spans="2:32" x14ac:dyDescent="0.2">
      <c r="B794" s="130">
        <v>783</v>
      </c>
      <c r="C794" s="77">
        <f ca="1">MAX(Assumptions!F70,MIN(Assumptions!G70,NORMINV(RAND(),Assumptions!D70,Assumptions!E70)))</f>
        <v>0.11955374373308814</v>
      </c>
      <c r="D794" s="77">
        <f ca="1">MAX(Assumptions!F71,MIN(Assumptions!G71,NORMINV(RAND(),Assumptions!D71,Assumptions!E71)))</f>
        <v>0.28471227029024715</v>
      </c>
      <c r="E794" s="77">
        <f ca="1">MAX(Assumptions!F72,MIN(Assumptions!G72,NORMINV(RAND(),Assumptions!D72,Assumptions!E72)))</f>
        <v>7.7710198975298642E-2</v>
      </c>
      <c r="F794" s="77">
        <f ca="1">MAX(Assumptions!F73,MIN(Assumptions!G73,NORMINV(RAND(),Assumptions!D73,Assumptions!E73)))</f>
        <v>2.9792861011052517E-2</v>
      </c>
      <c r="G794" s="101">
        <f ca="1">MAX(Assumptions!F74,MIN(Assumptions!G74,NORMINV(RAND(),Assumptions!D74,Assumptions!E74)))</f>
        <v>12.847693429437715</v>
      </c>
      <c r="H794" s="77">
        <f ca="1">MAX(Assumptions!F75,MIN(Assumptions!G75,NORMINV(RAND(),Assumptions!D75,Assumptions!E75)))</f>
        <v>0.57778381997545503</v>
      </c>
      <c r="I794" s="97">
        <f ca="1">'Historical Financials'!F7*(1+C794)</f>
        <v>1161.6489644974522</v>
      </c>
      <c r="J794" s="97">
        <f t="shared" ca="1" si="217"/>
        <v>1300.528447106788</v>
      </c>
      <c r="K794" s="97">
        <f t="shared" ca="1" si="218"/>
        <v>1456.0114917897843</v>
      </c>
      <c r="L794" s="97">
        <f t="shared" ca="1" si="219"/>
        <v>1630.0831165516518</v>
      </c>
      <c r="M794" s="97">
        <f t="shared" ca="1" si="220"/>
        <v>1824.9656557315018</v>
      </c>
      <c r="N794" s="54">
        <f>Assumptions!E59</f>
        <v>0.25</v>
      </c>
      <c r="O794" s="77">
        <f t="shared" ca="1" si="221"/>
        <v>0.25867806757256179</v>
      </c>
      <c r="P794" s="77">
        <f t="shared" ca="1" si="222"/>
        <v>0.26735613514512357</v>
      </c>
      <c r="Q794" s="77">
        <f t="shared" ca="1" si="223"/>
        <v>0.27603420271768536</v>
      </c>
      <c r="R794" s="77">
        <f t="shared" ca="1" si="224"/>
        <v>0.28471227029024715</v>
      </c>
      <c r="S794" s="97">
        <f t="shared" ca="1" si="225"/>
        <v>167.7954940444674</v>
      </c>
      <c r="T794" s="97">
        <f t="shared" ca="1" si="226"/>
        <v>194.37698433937786</v>
      </c>
      <c r="U794" s="97">
        <f t="shared" ca="1" si="227"/>
        <v>224.91599061178113</v>
      </c>
      <c r="V794" s="97">
        <f t="shared" ca="1" si="228"/>
        <v>259.97885272744503</v>
      </c>
      <c r="W794" s="97">
        <f t="shared" ca="1" si="229"/>
        <v>300.2107614922125</v>
      </c>
      <c r="X794" s="97">
        <f t="shared" ca="1" si="230"/>
        <v>901.95784240133491</v>
      </c>
      <c r="Y794" s="97">
        <f t="shared" ca="1" si="231"/>
        <v>6451.837938368998</v>
      </c>
      <c r="Z794" s="97">
        <f t="shared" ca="1" si="232"/>
        <v>6675.5345070650164</v>
      </c>
      <c r="AA794" s="97">
        <f ca="1">Assumptions!D40*Y794+(1-Assumptions!D40)*Z794</f>
        <v>6552.5013942822061</v>
      </c>
      <c r="AB794" s="97">
        <f t="shared" ca="1" si="233"/>
        <v>4507.0996245738988</v>
      </c>
      <c r="AC794" s="97">
        <f t="shared" ca="1" si="234"/>
        <v>5409.0574669752341</v>
      </c>
      <c r="AD794" s="97">
        <f ca="1">AC794+Assumptions!D47-Assumptions!D48-Assumptions!D49</f>
        <v>6549.5574669752341</v>
      </c>
      <c r="AE794" s="73">
        <f ca="1">AD794/Assumptions!D46</f>
        <v>140.85069821452117</v>
      </c>
      <c r="AF794" s="77">
        <f ca="1">AE794/Assumptions!D45-1</f>
        <v>0.39732835530278954</v>
      </c>
    </row>
    <row r="795" spans="2:32" x14ac:dyDescent="0.2">
      <c r="B795" s="130">
        <v>784</v>
      </c>
      <c r="C795" s="77">
        <f ca="1">MAX(Assumptions!F70,MIN(Assumptions!G70,NORMINV(RAND(),Assumptions!D70,Assumptions!E70)))</f>
        <v>0.12196646790747008</v>
      </c>
      <c r="D795" s="77">
        <f ca="1">MAX(Assumptions!F71,MIN(Assumptions!G71,NORMINV(RAND(),Assumptions!D71,Assumptions!E71)))</f>
        <v>0.27008738909885588</v>
      </c>
      <c r="E795" s="77">
        <f ca="1">MAX(Assumptions!F72,MIN(Assumptions!G72,NORMINV(RAND(),Assumptions!D72,Assumptions!E72)))</f>
        <v>6.6714389457968981E-2</v>
      </c>
      <c r="F795" s="77">
        <f ca="1">MAX(Assumptions!F73,MIN(Assumptions!G73,NORMINV(RAND(),Assumptions!D73,Assumptions!E73)))</f>
        <v>2.9030864421868603E-2</v>
      </c>
      <c r="G795" s="101">
        <f ca="1">MAX(Assumptions!F74,MIN(Assumptions!G74,NORMINV(RAND(),Assumptions!D74,Assumptions!E74)))</f>
        <v>20.306452185278637</v>
      </c>
      <c r="H795" s="77">
        <f ca="1">MAX(Assumptions!F75,MIN(Assumptions!G75,NORMINV(RAND(),Assumptions!D75,Assumptions!E75)))</f>
        <v>0.60462498979916579</v>
      </c>
      <c r="I795" s="97">
        <f ca="1">'Historical Financials'!F7*(1+C795)</f>
        <v>1164.1524071007909</v>
      </c>
      <c r="J795" s="97">
        <f t="shared" ca="1" si="217"/>
        <v>1306.1399643008535</v>
      </c>
      <c r="K795" s="97">
        <f t="shared" ca="1" si="218"/>
        <v>1465.4452423394177</v>
      </c>
      <c r="L795" s="97">
        <f t="shared" ca="1" si="219"/>
        <v>1644.1804224593632</v>
      </c>
      <c r="M795" s="97">
        <f t="shared" ca="1" si="220"/>
        <v>1844.7153011893438</v>
      </c>
      <c r="N795" s="54">
        <f>Assumptions!E59</f>
        <v>0.25</v>
      </c>
      <c r="O795" s="77">
        <f t="shared" ca="1" si="221"/>
        <v>0.255021847274714</v>
      </c>
      <c r="P795" s="77">
        <f t="shared" ca="1" si="222"/>
        <v>0.26004369454942794</v>
      </c>
      <c r="Q795" s="77">
        <f t="shared" ca="1" si="223"/>
        <v>0.26506554182414188</v>
      </c>
      <c r="R795" s="77">
        <f t="shared" ca="1" si="224"/>
        <v>0.27008738909885588</v>
      </c>
      <c r="S795" s="97">
        <f t="shared" ca="1" si="225"/>
        <v>175.9689093169975</v>
      </c>
      <c r="T795" s="97">
        <f t="shared" ca="1" si="226"/>
        <v>201.39709329690155</v>
      </c>
      <c r="U795" s="97">
        <f t="shared" ca="1" si="227"/>
        <v>230.41036715113501</v>
      </c>
      <c r="V795" s="97">
        <f t="shared" ca="1" si="228"/>
        <v>263.50498730804838</v>
      </c>
      <c r="W795" s="97">
        <f t="shared" ca="1" si="229"/>
        <v>301.24493233435413</v>
      </c>
      <c r="X795" s="97">
        <f t="shared" ca="1" si="230"/>
        <v>953.41022719198202</v>
      </c>
      <c r="Y795" s="97">
        <f t="shared" ca="1" si="231"/>
        <v>8226.1500967799748</v>
      </c>
      <c r="Z795" s="97">
        <f t="shared" ca="1" si="232"/>
        <v>10117.371788647</v>
      </c>
      <c r="AA795" s="97">
        <f ca="1">Assumptions!D40*Y795+(1-Assumptions!D40)*Z795</f>
        <v>9077.1998581201369</v>
      </c>
      <c r="AB795" s="97">
        <f t="shared" ca="1" si="233"/>
        <v>6572.2054303917603</v>
      </c>
      <c r="AC795" s="97">
        <f t="shared" ca="1" si="234"/>
        <v>7525.6156575837422</v>
      </c>
      <c r="AD795" s="97">
        <f ca="1">AC795+Assumptions!D47-Assumptions!D48-Assumptions!D49</f>
        <v>8666.1156575837413</v>
      </c>
      <c r="AE795" s="73">
        <f ca="1">AD795/Assumptions!D46</f>
        <v>186.36807865771488</v>
      </c>
      <c r="AF795" s="77">
        <f ca="1">AE795/Assumptions!D45-1</f>
        <v>0.84888966922336184</v>
      </c>
    </row>
    <row r="796" spans="2:32" x14ac:dyDescent="0.2">
      <c r="B796" s="130">
        <v>785</v>
      </c>
      <c r="C796" s="77">
        <f ca="1">MAX(Assumptions!F70,MIN(Assumptions!G70,NORMINV(RAND(),Assumptions!D70,Assumptions!E70)))</f>
        <v>0.13200963129896603</v>
      </c>
      <c r="D796" s="77">
        <f ca="1">MAX(Assumptions!F71,MIN(Assumptions!G71,NORMINV(RAND(),Assumptions!D71,Assumptions!E71)))</f>
        <v>0.28489638561585195</v>
      </c>
      <c r="E796" s="77">
        <f ca="1">MAX(Assumptions!F72,MIN(Assumptions!G72,NORMINV(RAND(),Assumptions!D72,Assumptions!E72)))</f>
        <v>9.0190084912128321E-2</v>
      </c>
      <c r="F796" s="77">
        <f ca="1">MAX(Assumptions!F73,MIN(Assumptions!G73,NORMINV(RAND(),Assumptions!D73,Assumptions!E73)))</f>
        <v>3.5942170448265406E-2</v>
      </c>
      <c r="G796" s="101">
        <f ca="1">MAX(Assumptions!F74,MIN(Assumptions!G74,NORMINV(RAND(),Assumptions!D74,Assumptions!E74)))</f>
        <v>16.728097486129791</v>
      </c>
      <c r="H796" s="77">
        <f ca="1">MAX(Assumptions!F75,MIN(Assumptions!G75,NORMINV(RAND(),Assumptions!D75,Assumptions!E75)))</f>
        <v>0.58987286163214492</v>
      </c>
      <c r="I796" s="97">
        <f ca="1">'Historical Financials'!F7*(1+C796)</f>
        <v>1174.5731934358071</v>
      </c>
      <c r="J796" s="97">
        <f t="shared" ca="1" si="217"/>
        <v>1329.628167634917</v>
      </c>
      <c r="K796" s="97">
        <f t="shared" ca="1" si="218"/>
        <v>1505.1518918091222</v>
      </c>
      <c r="L796" s="97">
        <f t="shared" ca="1" si="219"/>
        <v>1703.8464380957855</v>
      </c>
      <c r="M796" s="97">
        <f t="shared" ca="1" si="220"/>
        <v>1928.7705781788668</v>
      </c>
      <c r="N796" s="54">
        <f>Assumptions!E59</f>
        <v>0.25</v>
      </c>
      <c r="O796" s="77">
        <f t="shared" ca="1" si="221"/>
        <v>0.25872409640396299</v>
      </c>
      <c r="P796" s="77">
        <f t="shared" ca="1" si="222"/>
        <v>0.26744819280792598</v>
      </c>
      <c r="Q796" s="77">
        <f t="shared" ca="1" si="223"/>
        <v>0.27617228921188897</v>
      </c>
      <c r="R796" s="77">
        <f t="shared" ca="1" si="224"/>
        <v>0.28489638561585195</v>
      </c>
      <c r="S796" s="97">
        <f t="shared" ca="1" si="225"/>
        <v>173.21221270209659</v>
      </c>
      <c r="T796" s="97">
        <f t="shared" ca="1" si="226"/>
        <v>202.92030280355456</v>
      </c>
      <c r="U796" s="97">
        <f t="shared" ca="1" si="227"/>
        <v>237.45341091633185</v>
      </c>
      <c r="V796" s="97">
        <f t="shared" ca="1" si="228"/>
        <v>277.56772543545571</v>
      </c>
      <c r="W796" s="97">
        <f t="shared" ca="1" si="229"/>
        <v>324.13499967572261</v>
      </c>
      <c r="X796" s="97">
        <f t="shared" ca="1" si="230"/>
        <v>919.85947727563257</v>
      </c>
      <c r="Y796" s="97">
        <f t="shared" ca="1" si="231"/>
        <v>6189.8253306308789</v>
      </c>
      <c r="Z796" s="97">
        <f t="shared" ca="1" si="232"/>
        <v>9192.0856610343453</v>
      </c>
      <c r="AA796" s="97">
        <f ca="1">Assumptions!D40*Y796+(1-Assumptions!D40)*Z796</f>
        <v>7540.8424793124377</v>
      </c>
      <c r="AB796" s="97">
        <f t="shared" ca="1" si="233"/>
        <v>4896.7589922008883</v>
      </c>
      <c r="AC796" s="97">
        <f t="shared" ca="1" si="234"/>
        <v>5816.6184694765207</v>
      </c>
      <c r="AD796" s="97">
        <f ca="1">AC796+Assumptions!D47-Assumptions!D48-Assumptions!D49</f>
        <v>6957.1184694765207</v>
      </c>
      <c r="AE796" s="73">
        <f ca="1">AD796/Assumptions!D46</f>
        <v>149.61545095648432</v>
      </c>
      <c r="AF796" s="77">
        <f ca="1">AE796/Assumptions!D45-1</f>
        <v>0.48428026742543984</v>
      </c>
    </row>
    <row r="797" spans="2:32" x14ac:dyDescent="0.2">
      <c r="B797" s="130">
        <v>786</v>
      </c>
      <c r="C797" s="77">
        <f ca="1">MAX(Assumptions!F70,MIN(Assumptions!G70,NORMINV(RAND(),Assumptions!D70,Assumptions!E70)))</f>
        <v>8.2023640953566276E-2</v>
      </c>
      <c r="D797" s="77">
        <f ca="1">MAX(Assumptions!F71,MIN(Assumptions!G71,NORMINV(RAND(),Assumptions!D71,Assumptions!E71)))</f>
        <v>0.20007063697081734</v>
      </c>
      <c r="E797" s="77">
        <f ca="1">MAX(Assumptions!F72,MIN(Assumptions!G72,NORMINV(RAND(),Assumptions!D72,Assumptions!E72)))</f>
        <v>9.0085027360520931E-2</v>
      </c>
      <c r="F797" s="77">
        <f ca="1">MAX(Assumptions!F73,MIN(Assumptions!G73,NORMINV(RAND(),Assumptions!D73,Assumptions!E73)))</f>
        <v>3.9616198668268765E-2</v>
      </c>
      <c r="G797" s="101">
        <f ca="1">MAX(Assumptions!F74,MIN(Assumptions!G74,NORMINV(RAND(),Assumptions!D74,Assumptions!E74)))</f>
        <v>13.625147364047436</v>
      </c>
      <c r="H797" s="77">
        <f ca="1">MAX(Assumptions!F75,MIN(Assumptions!G75,NORMINV(RAND(),Assumptions!D75,Assumptions!E75)))</f>
        <v>0.57924360282624232</v>
      </c>
      <c r="I797" s="97">
        <f ca="1">'Historical Financials'!F7*(1+C797)</f>
        <v>1122.7077298534202</v>
      </c>
      <c r="J797" s="97">
        <f t="shared" ca="1" si="217"/>
        <v>1214.7963055827106</v>
      </c>
      <c r="K797" s="97">
        <f t="shared" ca="1" si="218"/>
        <v>1314.4383215835455</v>
      </c>
      <c r="L797" s="97">
        <f t="shared" ca="1" si="219"/>
        <v>1422.2533385287225</v>
      </c>
      <c r="M797" s="97">
        <f t="shared" ca="1" si="220"/>
        <v>1538.9117357132131</v>
      </c>
      <c r="N797" s="54">
        <f>Assumptions!E59</f>
        <v>0.25</v>
      </c>
      <c r="O797" s="77">
        <f t="shared" ca="1" si="221"/>
        <v>0.23751765924270435</v>
      </c>
      <c r="P797" s="77">
        <f t="shared" ca="1" si="222"/>
        <v>0.22503531848540867</v>
      </c>
      <c r="Q797" s="77">
        <f t="shared" ca="1" si="223"/>
        <v>0.21255297772811299</v>
      </c>
      <c r="R797" s="77">
        <f t="shared" ca="1" si="224"/>
        <v>0.20007063697081734</v>
      </c>
      <c r="S797" s="97">
        <f t="shared" ca="1" si="225"/>
        <v>162.58031759029168</v>
      </c>
      <c r="T797" s="97">
        <f t="shared" ca="1" si="226"/>
        <v>167.13238598261313</v>
      </c>
      <c r="U797" s="97">
        <f t="shared" ca="1" si="227"/>
        <v>171.33738833259466</v>
      </c>
      <c r="V797" s="97">
        <f t="shared" ca="1" si="228"/>
        <v>175.10776364003516</v>
      </c>
      <c r="W797" s="97">
        <f t="shared" ca="1" si="229"/>
        <v>178.34392177852752</v>
      </c>
      <c r="X797" s="97">
        <f t="shared" ca="1" si="230"/>
        <v>661.94577390215068</v>
      </c>
      <c r="Y797" s="97">
        <f t="shared" ca="1" si="231"/>
        <v>3673.7375290710356</v>
      </c>
      <c r="Z797" s="97">
        <f t="shared" ca="1" si="232"/>
        <v>4195.0609447533434</v>
      </c>
      <c r="AA797" s="97">
        <f ca="1">Assumptions!D40*Y797+(1-Assumptions!D40)*Z797</f>
        <v>3908.3330661280743</v>
      </c>
      <c r="AB797" s="97">
        <f t="shared" ca="1" si="233"/>
        <v>2539.1578159831224</v>
      </c>
      <c r="AC797" s="97">
        <f t="shared" ca="1" si="234"/>
        <v>3201.1035898852733</v>
      </c>
      <c r="AD797" s="97">
        <f ca="1">AC797+Assumptions!D47-Assumptions!D48-Assumptions!D49</f>
        <v>4341.6035898852733</v>
      </c>
      <c r="AE797" s="73">
        <f ca="1">AD797/Assumptions!D46</f>
        <v>93.36781913731771</v>
      </c>
      <c r="AF797" s="77">
        <f ca="1">AE797/Assumptions!D45-1</f>
        <v>-7.3731953002800443E-2</v>
      </c>
    </row>
    <row r="798" spans="2:32" x14ac:dyDescent="0.2">
      <c r="B798" s="130">
        <v>787</v>
      </c>
      <c r="C798" s="77">
        <f ca="1">MAX(Assumptions!F70,MIN(Assumptions!G70,NORMINV(RAND(),Assumptions!D70,Assumptions!E70)))</f>
        <v>0.14665582641091313</v>
      </c>
      <c r="D798" s="77">
        <f ca="1">MAX(Assumptions!F71,MIN(Assumptions!G71,NORMINV(RAND(),Assumptions!D71,Assumptions!E71)))</f>
        <v>0.34049474876076613</v>
      </c>
      <c r="E798" s="77">
        <f ca="1">MAX(Assumptions!F72,MIN(Assumptions!G72,NORMINV(RAND(),Assumptions!D72,Assumptions!E72)))</f>
        <v>8.9456074378923361E-2</v>
      </c>
      <c r="F798" s="77">
        <f ca="1">MAX(Assumptions!F73,MIN(Assumptions!G73,NORMINV(RAND(),Assumptions!D73,Assumptions!E73)))</f>
        <v>3.3624500175741485E-2</v>
      </c>
      <c r="G798" s="101">
        <f ca="1">MAX(Assumptions!F74,MIN(Assumptions!G74,NORMINV(RAND(),Assumptions!D74,Assumptions!E74)))</f>
        <v>14.788903166006868</v>
      </c>
      <c r="H798" s="77">
        <f ca="1">MAX(Assumptions!F75,MIN(Assumptions!G75,NORMINV(RAND(),Assumptions!D75,Assumptions!E75)))</f>
        <v>0.60614012060367572</v>
      </c>
      <c r="I798" s="97">
        <f ca="1">'Historical Financials'!F7*(1+C798)</f>
        <v>1189.7700854839632</v>
      </c>
      <c r="J798" s="97">
        <f t="shared" ca="1" si="217"/>
        <v>1364.2568006095964</v>
      </c>
      <c r="K798" s="97">
        <f t="shared" ca="1" si="218"/>
        <v>1564.3330091397049</v>
      </c>
      <c r="L798" s="97">
        <f t="shared" ca="1" si="219"/>
        <v>1793.7515593769588</v>
      </c>
      <c r="M798" s="97">
        <f t="shared" ca="1" si="220"/>
        <v>2056.8156766932507</v>
      </c>
      <c r="N798" s="54">
        <f>Assumptions!E59</f>
        <v>0.25</v>
      </c>
      <c r="O798" s="77">
        <f t="shared" ca="1" si="221"/>
        <v>0.27262368719019153</v>
      </c>
      <c r="P798" s="77">
        <f t="shared" ca="1" si="222"/>
        <v>0.29524737438038307</v>
      </c>
      <c r="Q798" s="77">
        <f t="shared" ca="1" si="223"/>
        <v>0.3178710615705746</v>
      </c>
      <c r="R798" s="77">
        <f t="shared" ca="1" si="224"/>
        <v>0.34049474876076613</v>
      </c>
      <c r="S798" s="97">
        <f t="shared" ca="1" si="225"/>
        <v>180.29184577647376</v>
      </c>
      <c r="T798" s="97">
        <f t="shared" ca="1" si="226"/>
        <v>225.44091874609472</v>
      </c>
      <c r="U798" s="97">
        <f t="shared" ca="1" si="227"/>
        <v>279.95503627721456</v>
      </c>
      <c r="V798" s="97">
        <f t="shared" ca="1" si="228"/>
        <v>345.61001190379721</v>
      </c>
      <c r="W798" s="97">
        <f t="shared" ca="1" si="229"/>
        <v>424.50110322638062</v>
      </c>
      <c r="X798" s="97">
        <f t="shared" ca="1" si="230"/>
        <v>1093.8413473000405</v>
      </c>
      <c r="Y798" s="97">
        <f t="shared" ca="1" si="231"/>
        <v>7858.8996801278172</v>
      </c>
      <c r="Z798" s="97">
        <f t="shared" ca="1" si="232"/>
        <v>10357.18556829013</v>
      </c>
      <c r="AA798" s="97">
        <f ca="1">Assumptions!D40*Y798+(1-Assumptions!D40)*Z798</f>
        <v>8983.1283298008566</v>
      </c>
      <c r="AB798" s="97">
        <f t="shared" ca="1" si="233"/>
        <v>5853.00615082484</v>
      </c>
      <c r="AC798" s="97">
        <f t="shared" ca="1" si="234"/>
        <v>6946.8474981248801</v>
      </c>
      <c r="AD798" s="97">
        <f ca="1">AC798+Assumptions!D47-Assumptions!D48-Assumptions!D49</f>
        <v>8087.3474981248801</v>
      </c>
      <c r="AE798" s="73">
        <f ca="1">AD798/Assumptions!D46</f>
        <v>173.92145157257806</v>
      </c>
      <c r="AF798" s="77">
        <f ca="1">AE798/Assumptions!D45-1</f>
        <v>0.72541122591843332</v>
      </c>
    </row>
    <row r="799" spans="2:32" x14ac:dyDescent="0.2">
      <c r="B799" s="130">
        <v>788</v>
      </c>
      <c r="C799" s="77">
        <f ca="1">MAX(Assumptions!F70,MIN(Assumptions!G70,NORMINV(RAND(),Assumptions!D70,Assumptions!E70)))</f>
        <v>0.15557139590395005</v>
      </c>
      <c r="D799" s="77">
        <f ca="1">MAX(Assumptions!F71,MIN(Assumptions!G71,NORMINV(RAND(),Assumptions!D71,Assumptions!E71)))</f>
        <v>0.30468113130179869</v>
      </c>
      <c r="E799" s="77">
        <f ca="1">MAX(Assumptions!F72,MIN(Assumptions!G72,NORMINV(RAND(),Assumptions!D72,Assumptions!E72)))</f>
        <v>7.7132331030192763E-2</v>
      </c>
      <c r="F799" s="77">
        <f ca="1">MAX(Assumptions!F73,MIN(Assumptions!G73,NORMINV(RAND(),Assumptions!D73,Assumptions!E73)))</f>
        <v>3.8208765714028495E-2</v>
      </c>
      <c r="G799" s="101">
        <f ca="1">MAX(Assumptions!F74,MIN(Assumptions!G74,NORMINV(RAND(),Assumptions!D74,Assumptions!E74)))</f>
        <v>13.759154621909639</v>
      </c>
      <c r="H799" s="77">
        <f ca="1">MAX(Assumptions!F75,MIN(Assumptions!G75,NORMINV(RAND(),Assumptions!D75,Assumptions!E75)))</f>
        <v>0.57837715484158281</v>
      </c>
      <c r="I799" s="97">
        <f ca="1">'Historical Financials'!F7*(1+C799)</f>
        <v>1199.0208803899384</v>
      </c>
      <c r="J799" s="97">
        <f t="shared" ca="1" si="217"/>
        <v>1385.5542324701842</v>
      </c>
      <c r="K799" s="97">
        <f t="shared" ca="1" si="218"/>
        <v>1601.1068385161966</v>
      </c>
      <c r="L799" s="97">
        <f t="shared" ca="1" si="219"/>
        <v>1850.1932643755215</v>
      </c>
      <c r="M799" s="97">
        <f t="shared" ca="1" si="220"/>
        <v>2138.0304132065075</v>
      </c>
      <c r="N799" s="54">
        <f>Assumptions!E59</f>
        <v>0.25</v>
      </c>
      <c r="O799" s="77">
        <f t="shared" ca="1" si="221"/>
        <v>0.26367028282544969</v>
      </c>
      <c r="P799" s="77">
        <f t="shared" ca="1" si="222"/>
        <v>0.27734056565089937</v>
      </c>
      <c r="Q799" s="77">
        <f t="shared" ca="1" si="223"/>
        <v>0.291010848476349</v>
      </c>
      <c r="R799" s="77">
        <f t="shared" ca="1" si="224"/>
        <v>0.30468113130179869</v>
      </c>
      <c r="S799" s="97">
        <f t="shared" ca="1" si="225"/>
        <v>173.37157134889557</v>
      </c>
      <c r="T799" s="97">
        <f t="shared" ca="1" si="226"/>
        <v>211.29822310842491</v>
      </c>
      <c r="U799" s="97">
        <f t="shared" ca="1" si="227"/>
        <v>256.82946079425381</v>
      </c>
      <c r="V799" s="97">
        <f t="shared" ca="1" si="228"/>
        <v>311.41347825934008</v>
      </c>
      <c r="W799" s="97">
        <f t="shared" ca="1" si="229"/>
        <v>376.76501475433724</v>
      </c>
      <c r="X799" s="97">
        <f t="shared" ca="1" si="230"/>
        <v>1039.7859410514777</v>
      </c>
      <c r="Y799" s="97">
        <f t="shared" ca="1" si="231"/>
        <v>10049.458156133658</v>
      </c>
      <c r="Z799" s="97">
        <f t="shared" ca="1" si="232"/>
        <v>8962.954450631576</v>
      </c>
      <c r="AA799" s="97">
        <f ca="1">Assumptions!D40*Y799+(1-Assumptions!D40)*Z799</f>
        <v>9560.5314886577216</v>
      </c>
      <c r="AB799" s="97">
        <f t="shared" ca="1" si="233"/>
        <v>6593.8145305194294</v>
      </c>
      <c r="AC799" s="97">
        <f t="shared" ca="1" si="234"/>
        <v>7633.6004715709068</v>
      </c>
      <c r="AD799" s="97">
        <f ca="1">AC799+Assumptions!D47-Assumptions!D48-Assumptions!D49</f>
        <v>8774.1004715709059</v>
      </c>
      <c r="AE799" s="73">
        <f ca="1">AD799/Assumptions!D46</f>
        <v>188.69033272195497</v>
      </c>
      <c r="AF799" s="77">
        <f ca="1">AE799/Assumptions!D45-1</f>
        <v>0.87192790398764863</v>
      </c>
    </row>
    <row r="800" spans="2:32" x14ac:dyDescent="0.2">
      <c r="B800" s="130">
        <v>789</v>
      </c>
      <c r="C800" s="77">
        <f ca="1">MAX(Assumptions!F70,MIN(Assumptions!G70,NORMINV(RAND(),Assumptions!D70,Assumptions!E70)))</f>
        <v>0.14353578235934142</v>
      </c>
      <c r="D800" s="77">
        <f ca="1">MAX(Assumptions!F71,MIN(Assumptions!G71,NORMINV(RAND(),Assumptions!D71,Assumptions!E71)))</f>
        <v>0.26148613789245034</v>
      </c>
      <c r="E800" s="77">
        <f ca="1">MAX(Assumptions!F72,MIN(Assumptions!G72,NORMINV(RAND(),Assumptions!D72,Assumptions!E72)))</f>
        <v>8.0578093450244859E-2</v>
      </c>
      <c r="F800" s="77">
        <f ca="1">MAX(Assumptions!F73,MIN(Assumptions!G73,NORMINV(RAND(),Assumptions!D73,Assumptions!E73)))</f>
        <v>4.3371262027639378E-2</v>
      </c>
      <c r="G800" s="101">
        <f ca="1">MAX(Assumptions!F74,MIN(Assumptions!G74,NORMINV(RAND(),Assumptions!D74,Assumptions!E74)))</f>
        <v>11.633153322168974</v>
      </c>
      <c r="H800" s="77">
        <f ca="1">MAX(Assumptions!F75,MIN(Assumptions!G75,NORMINV(RAND(),Assumptions!D75,Assumptions!E75)))</f>
        <v>0.56853886156502642</v>
      </c>
      <c r="I800" s="97">
        <f ca="1">'Historical Financials'!F7*(1+C800)</f>
        <v>1186.5327277760525</v>
      </c>
      <c r="J800" s="97">
        <f t="shared" ca="1" si="217"/>
        <v>1356.8426311523517</v>
      </c>
      <c r="K800" s="97">
        <f t="shared" ca="1" si="218"/>
        <v>1551.598099753312</v>
      </c>
      <c r="L800" s="97">
        <f t="shared" ca="1" si="219"/>
        <v>1774.3079469086713</v>
      </c>
      <c r="M800" s="97">
        <f t="shared" ca="1" si="220"/>
        <v>2028.9846262146043</v>
      </c>
      <c r="N800" s="54">
        <f>Assumptions!E59</f>
        <v>0.25</v>
      </c>
      <c r="O800" s="77">
        <f t="shared" ca="1" si="221"/>
        <v>0.25287153447311261</v>
      </c>
      <c r="P800" s="77">
        <f t="shared" ca="1" si="222"/>
        <v>0.25574306894622517</v>
      </c>
      <c r="Q800" s="77">
        <f t="shared" ca="1" si="223"/>
        <v>0.25861460341933773</v>
      </c>
      <c r="R800" s="77">
        <f t="shared" ca="1" si="224"/>
        <v>0.26148613789245034</v>
      </c>
      <c r="S800" s="97">
        <f t="shared" ca="1" si="225"/>
        <v>168.64749156486059</v>
      </c>
      <c r="T800" s="97">
        <f t="shared" ca="1" si="226"/>
        <v>195.06959391446782</v>
      </c>
      <c r="U800" s="97">
        <f t="shared" ca="1" si="227"/>
        <v>225.60216707294833</v>
      </c>
      <c r="V800" s="97">
        <f t="shared" ca="1" si="228"/>
        <v>260.88084841343584</v>
      </c>
      <c r="W800" s="97">
        <f t="shared" ca="1" si="229"/>
        <v>301.63906266395355</v>
      </c>
      <c r="X800" s="97">
        <f t="shared" ca="1" si="230"/>
        <v>898.02350413292527</v>
      </c>
      <c r="Y800" s="97">
        <f t="shared" ca="1" si="231"/>
        <v>8458.7028095413243</v>
      </c>
      <c r="Z800" s="97">
        <f t="shared" ca="1" si="232"/>
        <v>6171.9852434814866</v>
      </c>
      <c r="AA800" s="97">
        <f ca="1">Assumptions!D40*Y800+(1-Assumptions!D40)*Z800</f>
        <v>7429.6799048143976</v>
      </c>
      <c r="AB800" s="97">
        <f t="shared" ca="1" si="233"/>
        <v>5043.003958972603</v>
      </c>
      <c r="AC800" s="97">
        <f t="shared" ca="1" si="234"/>
        <v>5941.0274631055281</v>
      </c>
      <c r="AD800" s="97">
        <f ca="1">AC800+Assumptions!D47-Assumptions!D48-Assumptions!D49</f>
        <v>7081.5274631055281</v>
      </c>
      <c r="AE800" s="73">
        <f ca="1">AD800/Assumptions!D46</f>
        <v>152.29091318506511</v>
      </c>
      <c r="AF800" s="77">
        <f ca="1">AE800/Assumptions!D45-1</f>
        <v>0.51082255143913802</v>
      </c>
    </row>
    <row r="801" spans="2:32" x14ac:dyDescent="0.2">
      <c r="B801" s="130">
        <v>790</v>
      </c>
      <c r="C801" s="77">
        <f ca="1">MAX(Assumptions!F70,MIN(Assumptions!G70,NORMINV(RAND(),Assumptions!D70,Assumptions!E70)))</f>
        <v>0.10956230126145378</v>
      </c>
      <c r="D801" s="77">
        <f ca="1">MAX(Assumptions!F71,MIN(Assumptions!G71,NORMINV(RAND(),Assumptions!D71,Assumptions!E71)))</f>
        <v>0.26575611205417093</v>
      </c>
      <c r="E801" s="77">
        <f ca="1">MAX(Assumptions!F72,MIN(Assumptions!G72,NORMINV(RAND(),Assumptions!D72,Assumptions!E72)))</f>
        <v>9.4777779942384663E-2</v>
      </c>
      <c r="F801" s="77">
        <f ca="1">MAX(Assumptions!F73,MIN(Assumptions!G73,NORMINV(RAND(),Assumptions!D73,Assumptions!E73)))</f>
        <v>3.1738403424428213E-2</v>
      </c>
      <c r="G801" s="101">
        <f ca="1">MAX(Assumptions!F74,MIN(Assumptions!G74,NORMINV(RAND(),Assumptions!D74,Assumptions!E74)))</f>
        <v>14.246296336172547</v>
      </c>
      <c r="H801" s="77">
        <f ca="1">MAX(Assumptions!F75,MIN(Assumptions!G75,NORMINV(RAND(),Assumptions!D75,Assumptions!E75)))</f>
        <v>0.56490147837079163</v>
      </c>
      <c r="I801" s="97">
        <f ca="1">'Historical Financials'!F7*(1+C801)</f>
        <v>1151.2818437888843</v>
      </c>
      <c r="J801" s="97">
        <f t="shared" ca="1" si="217"/>
        <v>1277.4189319949239</v>
      </c>
      <c r="K801" s="97">
        <f t="shared" ca="1" si="218"/>
        <v>1417.3758898592362</v>
      </c>
      <c r="L801" s="97">
        <f t="shared" ca="1" si="219"/>
        <v>1572.666854104715</v>
      </c>
      <c r="M801" s="97">
        <f t="shared" ca="1" si="220"/>
        <v>1744.9718537580384</v>
      </c>
      <c r="N801" s="54">
        <f>Assumptions!E59</f>
        <v>0.25</v>
      </c>
      <c r="O801" s="77">
        <f t="shared" ca="1" si="221"/>
        <v>0.25393902801354273</v>
      </c>
      <c r="P801" s="77">
        <f t="shared" ca="1" si="222"/>
        <v>0.25787805602708547</v>
      </c>
      <c r="Q801" s="77">
        <f t="shared" ca="1" si="223"/>
        <v>0.2618170840406282</v>
      </c>
      <c r="R801" s="77">
        <f t="shared" ca="1" si="224"/>
        <v>0.26575611205417093</v>
      </c>
      <c r="S801" s="97">
        <f t="shared" ca="1" si="225"/>
        <v>162.59020389444788</v>
      </c>
      <c r="T801" s="97">
        <f t="shared" ca="1" si="226"/>
        <v>183.24642581700576</v>
      </c>
      <c r="U801" s="97">
        <f t="shared" ca="1" si="227"/>
        <v>206.47721795775661</v>
      </c>
      <c r="V801" s="97">
        <f t="shared" ca="1" si="228"/>
        <v>232.59877681434486</v>
      </c>
      <c r="W801" s="97">
        <f t="shared" ca="1" si="229"/>
        <v>261.96568043835362</v>
      </c>
      <c r="X801" s="97">
        <f t="shared" ca="1" si="230"/>
        <v>787.26381193561531</v>
      </c>
      <c r="Y801" s="97">
        <f t="shared" ca="1" si="231"/>
        <v>4287.4797914676865</v>
      </c>
      <c r="Z801" s="97">
        <f t="shared" ca="1" si="232"/>
        <v>6606.5338051429526</v>
      </c>
      <c r="AA801" s="97">
        <f ca="1">Assumptions!D40*Y801+(1-Assumptions!D40)*Z801</f>
        <v>5331.0540976215561</v>
      </c>
      <c r="AB801" s="97">
        <f t="shared" ca="1" si="233"/>
        <v>3389.8713662931859</v>
      </c>
      <c r="AC801" s="97">
        <f t="shared" ca="1" si="234"/>
        <v>4177.1351782288011</v>
      </c>
      <c r="AD801" s="97">
        <f ca="1">AC801+Assumptions!D47-Assumptions!D48-Assumptions!D49</f>
        <v>5317.6351782288011</v>
      </c>
      <c r="AE801" s="73">
        <f ca="1">AD801/Assumptions!D46</f>
        <v>114.35774576836131</v>
      </c>
      <c r="AF801" s="77">
        <f ca="1">AE801/Assumptions!D45-1</f>
        <v>0.13450144611469561</v>
      </c>
    </row>
    <row r="802" spans="2:32" x14ac:dyDescent="0.2">
      <c r="B802" s="130">
        <v>791</v>
      </c>
      <c r="C802" s="77">
        <f ca="1">MAX(Assumptions!F70,MIN(Assumptions!G70,NORMINV(RAND(),Assumptions!D70,Assumptions!E70)))</f>
        <v>0.13657675769998645</v>
      </c>
      <c r="D802" s="77">
        <f ca="1">MAX(Assumptions!F71,MIN(Assumptions!G71,NORMINV(RAND(),Assumptions!D71,Assumptions!E71)))</f>
        <v>0.33756829823137441</v>
      </c>
      <c r="E802" s="77">
        <f ca="1">MAX(Assumptions!F72,MIN(Assumptions!G72,NORMINV(RAND(),Assumptions!D72,Assumptions!E72)))</f>
        <v>8.8223081026564426E-2</v>
      </c>
      <c r="F802" s="77">
        <f ca="1">MAX(Assumptions!F73,MIN(Assumptions!G73,NORMINV(RAND(),Assumptions!D73,Assumptions!E73)))</f>
        <v>3.6111569550172536E-2</v>
      </c>
      <c r="G802" s="101">
        <f ca="1">MAX(Assumptions!F74,MIN(Assumptions!G74,NORMINV(RAND(),Assumptions!D74,Assumptions!E74)))</f>
        <v>13.889958776783704</v>
      </c>
      <c r="H802" s="77">
        <f ca="1">MAX(Assumptions!F75,MIN(Assumptions!G75,NORMINV(RAND(),Assumptions!D75,Assumptions!E75)))</f>
        <v>0.52070989531070855</v>
      </c>
      <c r="I802" s="97">
        <f ca="1">'Historical Financials'!F7*(1+C802)</f>
        <v>1179.3120437895059</v>
      </c>
      <c r="J802" s="97">
        <f t="shared" ca="1" si="217"/>
        <v>1340.3786590468212</v>
      </c>
      <c r="K802" s="97">
        <f t="shared" ca="1" si="218"/>
        <v>1523.4432303896917</v>
      </c>
      <c r="L802" s="97">
        <f t="shared" ca="1" si="219"/>
        <v>1731.5101673363095</v>
      </c>
      <c r="M802" s="97">
        <f t="shared" ca="1" si="220"/>
        <v>1967.9942119156638</v>
      </c>
      <c r="N802" s="54">
        <f>Assumptions!E59</f>
        <v>0.25</v>
      </c>
      <c r="O802" s="77">
        <f t="shared" ca="1" si="221"/>
        <v>0.27189207455784359</v>
      </c>
      <c r="P802" s="77">
        <f t="shared" ca="1" si="222"/>
        <v>0.29378414911568718</v>
      </c>
      <c r="Q802" s="77">
        <f t="shared" ca="1" si="223"/>
        <v>0.31567622367353082</v>
      </c>
      <c r="R802" s="77">
        <f t="shared" ca="1" si="224"/>
        <v>0.33756829823137441</v>
      </c>
      <c r="S802" s="97">
        <f t="shared" ca="1" si="225"/>
        <v>153.51986271507283</v>
      </c>
      <c r="T802" s="97">
        <f t="shared" ca="1" si="226"/>
        <v>189.76664690123928</v>
      </c>
      <c r="U802" s="97">
        <f t="shared" ca="1" si="227"/>
        <v>233.05072925721151</v>
      </c>
      <c r="V802" s="97">
        <f t="shared" ca="1" si="228"/>
        <v>284.61825361277869</v>
      </c>
      <c r="W802" s="97">
        <f t="shared" ca="1" si="229"/>
        <v>345.92448415970216</v>
      </c>
      <c r="X802" s="97">
        <f t="shared" ca="1" si="230"/>
        <v>911.77927972669102</v>
      </c>
      <c r="Y802" s="97">
        <f t="shared" ca="1" si="231"/>
        <v>6877.8730471273402</v>
      </c>
      <c r="Z802" s="97">
        <f t="shared" ca="1" si="232"/>
        <v>9227.5504424423343</v>
      </c>
      <c r="AA802" s="97">
        <f ca="1">Assumptions!D40*Y802+(1-Assumptions!D40)*Z802</f>
        <v>7935.2278750190881</v>
      </c>
      <c r="AB802" s="97">
        <f t="shared" ca="1" si="233"/>
        <v>5199.597639901619</v>
      </c>
      <c r="AC802" s="97">
        <f t="shared" ca="1" si="234"/>
        <v>6111.3769196283101</v>
      </c>
      <c r="AD802" s="97">
        <f ca="1">AC802+Assumptions!D47-Assumptions!D48-Assumptions!D49</f>
        <v>7251.8769196283101</v>
      </c>
      <c r="AE802" s="73">
        <f ca="1">AD802/Assumptions!D46</f>
        <v>155.95434235759808</v>
      </c>
      <c r="AF802" s="77">
        <f ca="1">AE802/Assumptions!D45-1</f>
        <v>0.54716609481744127</v>
      </c>
    </row>
    <row r="803" spans="2:32" x14ac:dyDescent="0.2">
      <c r="B803" s="130">
        <v>792</v>
      </c>
      <c r="C803" s="77">
        <f ca="1">MAX(Assumptions!F70,MIN(Assumptions!G70,NORMINV(RAND(),Assumptions!D70,Assumptions!E70)))</f>
        <v>0.16694043589170982</v>
      </c>
      <c r="D803" s="77">
        <f ca="1">MAX(Assumptions!F71,MIN(Assumptions!G71,NORMINV(RAND(),Assumptions!D71,Assumptions!E71)))</f>
        <v>0.24530042776432165</v>
      </c>
      <c r="E803" s="77">
        <f ca="1">MAX(Assumptions!F72,MIN(Assumptions!G72,NORMINV(RAND(),Assumptions!D72,Assumptions!E72)))</f>
        <v>8.9159762224987893E-2</v>
      </c>
      <c r="F803" s="77">
        <f ca="1">MAX(Assumptions!F73,MIN(Assumptions!G73,NORMINV(RAND(),Assumptions!D73,Assumptions!E73)))</f>
        <v>0.05</v>
      </c>
      <c r="G803" s="101">
        <f ca="1">MAX(Assumptions!F74,MIN(Assumptions!G74,NORMINV(RAND(),Assumptions!D74,Assumptions!E74)))</f>
        <v>17.316384668917401</v>
      </c>
      <c r="H803" s="77">
        <f ca="1">MAX(Assumptions!F75,MIN(Assumptions!G75,NORMINV(RAND(),Assumptions!D75,Assumptions!E75)))</f>
        <v>0.54534631759841079</v>
      </c>
      <c r="I803" s="97">
        <f ca="1">'Historical Financials'!F7*(1+C803)</f>
        <v>1210.817396281238</v>
      </c>
      <c r="J803" s="97">
        <f t="shared" ca="1" si="217"/>
        <v>1412.9517802016928</v>
      </c>
      <c r="K803" s="97">
        <f t="shared" ca="1" si="218"/>
        <v>1648.8305662825305</v>
      </c>
      <c r="L803" s="97">
        <f t="shared" ca="1" si="219"/>
        <v>1924.0870597293108</v>
      </c>
      <c r="M803" s="97">
        <f t="shared" ca="1" si="220"/>
        <v>2245.2949921741201</v>
      </c>
      <c r="N803" s="54">
        <f>Assumptions!E59</f>
        <v>0.25</v>
      </c>
      <c r="O803" s="77">
        <f t="shared" ca="1" si="221"/>
        <v>0.2488251069410804</v>
      </c>
      <c r="P803" s="77">
        <f t="shared" ca="1" si="222"/>
        <v>0.24765021388216082</v>
      </c>
      <c r="Q803" s="77">
        <f t="shared" ca="1" si="223"/>
        <v>0.24647532082324125</v>
      </c>
      <c r="R803" s="77">
        <f t="shared" ca="1" si="224"/>
        <v>0.24530042776432165</v>
      </c>
      <c r="S803" s="97">
        <f t="shared" ca="1" si="225"/>
        <v>165.07870208651721</v>
      </c>
      <c r="T803" s="97">
        <f t="shared" ca="1" si="226"/>
        <v>191.73170101344346</v>
      </c>
      <c r="U803" s="97">
        <f t="shared" ca="1" si="227"/>
        <v>222.68303009330324</v>
      </c>
      <c r="V803" s="97">
        <f t="shared" ca="1" si="228"/>
        <v>258.62502420888239</v>
      </c>
      <c r="W803" s="97">
        <f t="shared" ca="1" si="229"/>
        <v>300.36138498506381</v>
      </c>
      <c r="X803" s="97">
        <f t="shared" ca="1" si="230"/>
        <v>865.29239739123545</v>
      </c>
      <c r="Y803" s="97">
        <f t="shared" ca="1" si="231"/>
        <v>8053.6611132197577</v>
      </c>
      <c r="Z803" s="97">
        <f t="shared" ca="1" si="232"/>
        <v>9537.3767352001505</v>
      </c>
      <c r="AA803" s="97">
        <f ca="1">Assumptions!D40*Y803+(1-Assumptions!D40)*Z803</f>
        <v>8721.3331431109345</v>
      </c>
      <c r="AB803" s="97">
        <f t="shared" ca="1" si="233"/>
        <v>5690.1659701868839</v>
      </c>
      <c r="AC803" s="97">
        <f t="shared" ca="1" si="234"/>
        <v>6555.4583675781196</v>
      </c>
      <c r="AD803" s="97">
        <f ca="1">AC803+Assumptions!D47-Assumptions!D48-Assumptions!D49</f>
        <v>7695.9583675781196</v>
      </c>
      <c r="AE803" s="73">
        <f ca="1">AD803/Assumptions!D46</f>
        <v>165.50448102318538</v>
      </c>
      <c r="AF803" s="77">
        <f ca="1">AE803/Assumptions!D45-1</f>
        <v>0.64190953396017236</v>
      </c>
    </row>
    <row r="804" spans="2:32" x14ac:dyDescent="0.2">
      <c r="B804" s="130">
        <v>793</v>
      </c>
      <c r="C804" s="77">
        <f ca="1">MAX(Assumptions!F70,MIN(Assumptions!G70,NORMINV(RAND(),Assumptions!D70,Assumptions!E70)))</f>
        <v>0.12022976646608358</v>
      </c>
      <c r="D804" s="77">
        <f ca="1">MAX(Assumptions!F71,MIN(Assumptions!G71,NORMINV(RAND(),Assumptions!D71,Assumptions!E71)))</f>
        <v>0.29187817882257794</v>
      </c>
      <c r="E804" s="77">
        <f ca="1">MAX(Assumptions!F72,MIN(Assumptions!G72,NORMINV(RAND(),Assumptions!D72,Assumptions!E72)))</f>
        <v>7.4403288632297448E-2</v>
      </c>
      <c r="F804" s="77">
        <f ca="1">MAX(Assumptions!F73,MIN(Assumptions!G73,NORMINV(RAND(),Assumptions!D73,Assumptions!E73)))</f>
        <v>3.8971123122217982E-2</v>
      </c>
      <c r="G804" s="101">
        <f ca="1">MAX(Assumptions!F74,MIN(Assumptions!G74,NORMINV(RAND(),Assumptions!D74,Assumptions!E74)))</f>
        <v>15.152516004187008</v>
      </c>
      <c r="H804" s="77">
        <f ca="1">MAX(Assumptions!F75,MIN(Assumptions!G75,NORMINV(RAND(),Assumptions!D75,Assumptions!E75)))</f>
        <v>0.58442924721516198</v>
      </c>
      <c r="I804" s="97">
        <f ca="1">'Historical Financials'!F7*(1+C804)</f>
        <v>1162.3504056852082</v>
      </c>
      <c r="J804" s="97">
        <f t="shared" ca="1" si="217"/>
        <v>1302.0995235124983</v>
      </c>
      <c r="K804" s="97">
        <f t="shared" ca="1" si="218"/>
        <v>1458.6506451400048</v>
      </c>
      <c r="L804" s="97">
        <f t="shared" ca="1" si="219"/>
        <v>1634.0238715607898</v>
      </c>
      <c r="M804" s="97">
        <f t="shared" ca="1" si="220"/>
        <v>1830.4821800385494</v>
      </c>
      <c r="N804" s="54">
        <f>Assumptions!E59</f>
        <v>0.25</v>
      </c>
      <c r="O804" s="77">
        <f t="shared" ca="1" si="221"/>
        <v>0.26046954470564448</v>
      </c>
      <c r="P804" s="77">
        <f t="shared" ca="1" si="222"/>
        <v>0.27093908941128897</v>
      </c>
      <c r="Q804" s="77">
        <f t="shared" ca="1" si="223"/>
        <v>0.28140863411693345</v>
      </c>
      <c r="R804" s="77">
        <f t="shared" ca="1" si="224"/>
        <v>0.29187817882257794</v>
      </c>
      <c r="S804" s="97">
        <f t="shared" ca="1" si="225"/>
        <v>169.8278931487111</v>
      </c>
      <c r="T804" s="97">
        <f t="shared" ca="1" si="226"/>
        <v>198.21342802330165</v>
      </c>
      <c r="U804" s="97">
        <f t="shared" ca="1" si="227"/>
        <v>230.96963974769938</v>
      </c>
      <c r="V804" s="97">
        <f t="shared" ca="1" si="228"/>
        <v>268.73718074449647</v>
      </c>
      <c r="W804" s="97">
        <f t="shared" ca="1" si="229"/>
        <v>312.2475754248232</v>
      </c>
      <c r="X804" s="97">
        <f t="shared" ca="1" si="230"/>
        <v>935.79105124820046</v>
      </c>
      <c r="Y804" s="97">
        <f t="shared" ca="1" si="231"/>
        <v>9155.9804336269153</v>
      </c>
      <c r="Z804" s="97">
        <f t="shared" ca="1" si="232"/>
        <v>8095.6529921086349</v>
      </c>
      <c r="AA804" s="97">
        <f ca="1">Assumptions!D40*Y804+(1-Assumptions!D40)*Z804</f>
        <v>8678.8330849436898</v>
      </c>
      <c r="AB804" s="97">
        <f t="shared" ca="1" si="233"/>
        <v>6062.1222606395977</v>
      </c>
      <c r="AC804" s="97">
        <f t="shared" ca="1" si="234"/>
        <v>6997.913311887798</v>
      </c>
      <c r="AD804" s="97">
        <f ca="1">AC804+Assumptions!D47-Assumptions!D48-Assumptions!D49</f>
        <v>8138.413311887798</v>
      </c>
      <c r="AE804" s="73">
        <f ca="1">AD804/Assumptions!D46</f>
        <v>175.01964111586662</v>
      </c>
      <c r="AF804" s="77">
        <f ca="1">AE804/Assumptions!D45-1</f>
        <v>0.73630596345105781</v>
      </c>
    </row>
    <row r="805" spans="2:32" x14ac:dyDescent="0.2">
      <c r="B805" s="130">
        <v>794</v>
      </c>
      <c r="C805" s="77">
        <f ca="1">MAX(Assumptions!F70,MIN(Assumptions!G70,NORMINV(RAND(),Assumptions!D70,Assumptions!E70)))</f>
        <v>0.11132876169902035</v>
      </c>
      <c r="D805" s="77">
        <f ca="1">MAX(Assumptions!F71,MIN(Assumptions!G71,NORMINV(RAND(),Assumptions!D71,Assumptions!E71)))</f>
        <v>0.30301577261768675</v>
      </c>
      <c r="E805" s="77">
        <f ca="1">MAX(Assumptions!F72,MIN(Assumptions!G72,NORMINV(RAND(),Assumptions!D72,Assumptions!E72)))</f>
        <v>0.10089052246754684</v>
      </c>
      <c r="F805" s="77">
        <f ca="1">MAX(Assumptions!F73,MIN(Assumptions!G73,NORMINV(RAND(),Assumptions!D73,Assumptions!E73)))</f>
        <v>3.1896785121069589E-2</v>
      </c>
      <c r="G805" s="101">
        <f ca="1">MAX(Assumptions!F74,MIN(Assumptions!G74,NORMINV(RAND(),Assumptions!D74,Assumptions!E74)))</f>
        <v>14.306728675678634</v>
      </c>
      <c r="H805" s="77">
        <f ca="1">MAX(Assumptions!F75,MIN(Assumptions!G75,NORMINV(RAND(),Assumptions!D75,Assumptions!E75)))</f>
        <v>0.49995345421728488</v>
      </c>
      <c r="I805" s="97">
        <f ca="1">'Historical Financials'!F7*(1+C805)</f>
        <v>1153.1147231389034</v>
      </c>
      <c r="J805" s="97">
        <f t="shared" ca="1" si="217"/>
        <v>1281.4895573628662</v>
      </c>
      <c r="K805" s="97">
        <f t="shared" ca="1" si="218"/>
        <v>1424.1562029142999</v>
      </c>
      <c r="L805" s="97">
        <f t="shared" ca="1" si="219"/>
        <v>1582.7057494507278</v>
      </c>
      <c r="M805" s="97">
        <f t="shared" ca="1" si="220"/>
        <v>1758.9064206709975</v>
      </c>
      <c r="N805" s="54">
        <f>Assumptions!E59</f>
        <v>0.25</v>
      </c>
      <c r="O805" s="77">
        <f t="shared" ca="1" si="221"/>
        <v>0.26325394315442169</v>
      </c>
      <c r="P805" s="77">
        <f t="shared" ca="1" si="222"/>
        <v>0.27650788630884338</v>
      </c>
      <c r="Q805" s="77">
        <f t="shared" ca="1" si="223"/>
        <v>0.28976182946326506</v>
      </c>
      <c r="R805" s="77">
        <f t="shared" ca="1" si="224"/>
        <v>0.30301577261768675</v>
      </c>
      <c r="S805" s="97">
        <f t="shared" ca="1" si="225"/>
        <v>144.12592223552571</v>
      </c>
      <c r="T805" s="97">
        <f t="shared" ca="1" si="226"/>
        <v>168.66288698953932</v>
      </c>
      <c r="U805" s="97">
        <f t="shared" ca="1" si="227"/>
        <v>196.87688143733894</v>
      </c>
      <c r="V805" s="97">
        <f t="shared" ca="1" si="228"/>
        <v>229.28251047645313</v>
      </c>
      <c r="W805" s="97">
        <f t="shared" ca="1" si="229"/>
        <v>266.46338620776697</v>
      </c>
      <c r="X805" s="97">
        <f t="shared" ca="1" si="230"/>
        <v>738.52246764096026</v>
      </c>
      <c r="Y805" s="97">
        <f t="shared" ca="1" si="231"/>
        <v>3985.3285552490511</v>
      </c>
      <c r="Z805" s="97">
        <f t="shared" ca="1" si="232"/>
        <v>7625.1485739715699</v>
      </c>
      <c r="AA805" s="97">
        <f ca="1">Assumptions!D40*Y805+(1-Assumptions!D40)*Z805</f>
        <v>5623.2475636741847</v>
      </c>
      <c r="AB805" s="97">
        <f t="shared" ca="1" si="233"/>
        <v>3477.4951999693017</v>
      </c>
      <c r="AC805" s="97">
        <f t="shared" ca="1" si="234"/>
        <v>4216.0176676102619</v>
      </c>
      <c r="AD805" s="97">
        <f ca="1">AC805+Assumptions!D47-Assumptions!D48-Assumptions!D49</f>
        <v>5356.5176676102619</v>
      </c>
      <c r="AE805" s="73">
        <f ca="1">AD805/Assumptions!D46</f>
        <v>115.19392833570456</v>
      </c>
      <c r="AF805" s="77">
        <f ca="1">AE805/Assumptions!D45-1</f>
        <v>0.14279690809230705</v>
      </c>
    </row>
    <row r="806" spans="2:32" x14ac:dyDescent="0.2">
      <c r="B806" s="130">
        <v>795</v>
      </c>
      <c r="C806" s="77">
        <f ca="1">MAX(Assumptions!F70,MIN(Assumptions!G70,NORMINV(RAND(),Assumptions!D70,Assumptions!E70)))</f>
        <v>0.17415908110973594</v>
      </c>
      <c r="D806" s="77">
        <f ca="1">MAX(Assumptions!F71,MIN(Assumptions!G71,NORMINV(RAND(),Assumptions!D71,Assumptions!E71)))</f>
        <v>0.32260161927240066</v>
      </c>
      <c r="E806" s="77">
        <f ca="1">MAX(Assumptions!F72,MIN(Assumptions!G72,NORMINV(RAND(),Assumptions!D72,Assumptions!E72)))</f>
        <v>8.8719054752028195E-2</v>
      </c>
      <c r="F806" s="77">
        <f ca="1">MAX(Assumptions!F73,MIN(Assumptions!G73,NORMINV(RAND(),Assumptions!D73,Assumptions!E73)))</f>
        <v>2.3920439960086151E-2</v>
      </c>
      <c r="G806" s="101">
        <f ca="1">MAX(Assumptions!F74,MIN(Assumptions!G74,NORMINV(RAND(),Assumptions!D74,Assumptions!E74)))</f>
        <v>14.172318924365625</v>
      </c>
      <c r="H806" s="77">
        <f ca="1">MAX(Assumptions!F75,MIN(Assumptions!G75,NORMINV(RAND(),Assumptions!D75,Assumptions!E75)))</f>
        <v>0.61050223357825695</v>
      </c>
      <c r="I806" s="97">
        <f ca="1">'Historical Financials'!F7*(1+C806)</f>
        <v>1218.307462559462</v>
      </c>
      <c r="J806" s="97">
        <f t="shared" ca="1" si="217"/>
        <v>1430.4867707479521</v>
      </c>
      <c r="K806" s="97">
        <f t="shared" ca="1" si="218"/>
        <v>1679.6190322810489</v>
      </c>
      <c r="L806" s="97">
        <f t="shared" ca="1" si="219"/>
        <v>1972.1399395575404</v>
      </c>
      <c r="M806" s="97">
        <f t="shared" ca="1" si="220"/>
        <v>2315.606019250692</v>
      </c>
      <c r="N806" s="54">
        <f>Assumptions!E59</f>
        <v>0.25</v>
      </c>
      <c r="O806" s="77">
        <f t="shared" ca="1" si="221"/>
        <v>0.26815040481810015</v>
      </c>
      <c r="P806" s="77">
        <f t="shared" ca="1" si="222"/>
        <v>0.2863008096362003</v>
      </c>
      <c r="Q806" s="77">
        <f t="shared" ca="1" si="223"/>
        <v>0.30445121445430051</v>
      </c>
      <c r="R806" s="77">
        <f t="shared" ca="1" si="224"/>
        <v>0.32260161927240066</v>
      </c>
      <c r="S806" s="97">
        <f t="shared" ca="1" si="225"/>
        <v>185.94485676940255</v>
      </c>
      <c r="T806" s="97">
        <f t="shared" ca="1" si="226"/>
        <v>234.17986963623233</v>
      </c>
      <c r="U806" s="97">
        <f t="shared" ca="1" si="227"/>
        <v>293.57604840091994</v>
      </c>
      <c r="V806" s="97">
        <f t="shared" ca="1" si="228"/>
        <v>366.55799508578139</v>
      </c>
      <c r="W806" s="97">
        <f t="shared" ca="1" si="229"/>
        <v>456.05631100781403</v>
      </c>
      <c r="X806" s="97">
        <f t="shared" ca="1" si="230"/>
        <v>1154.9129065743002</v>
      </c>
      <c r="Y806" s="97">
        <f t="shared" ca="1" si="231"/>
        <v>7206.409891832498</v>
      </c>
      <c r="Z806" s="97">
        <f t="shared" ca="1" si="232"/>
        <v>10586.980901264653</v>
      </c>
      <c r="AA806" s="97">
        <f ca="1">Assumptions!D40*Y806+(1-Assumptions!D40)*Z806</f>
        <v>8727.666846076967</v>
      </c>
      <c r="AB806" s="97">
        <f t="shared" ca="1" si="233"/>
        <v>5705.8327827266548</v>
      </c>
      <c r="AC806" s="97">
        <f t="shared" ca="1" si="234"/>
        <v>6860.7456893009548</v>
      </c>
      <c r="AD806" s="97">
        <f ca="1">AC806+Assumptions!D47-Assumptions!D48-Assumptions!D49</f>
        <v>8001.2456893009548</v>
      </c>
      <c r="AE806" s="73">
        <f ca="1">AD806/Assumptions!D46</f>
        <v>172.069799769913</v>
      </c>
      <c r="AF806" s="77">
        <f ca="1">AE806/Assumptions!D45-1</f>
        <v>0.70704166438405758</v>
      </c>
    </row>
    <row r="807" spans="2:32" x14ac:dyDescent="0.2">
      <c r="B807" s="130">
        <v>796</v>
      </c>
      <c r="C807" s="77">
        <f ca="1">MAX(Assumptions!F70,MIN(Assumptions!G70,NORMINV(RAND(),Assumptions!D70,Assumptions!E70)))</f>
        <v>0.1595336214056747</v>
      </c>
      <c r="D807" s="77">
        <f ca="1">MAX(Assumptions!F71,MIN(Assumptions!G71,NORMINV(RAND(),Assumptions!D71,Assumptions!E71)))</f>
        <v>0.26241420426470136</v>
      </c>
      <c r="E807" s="77">
        <f ca="1">MAX(Assumptions!F72,MIN(Assumptions!G72,NORMINV(RAND(),Assumptions!D72,Assumptions!E72)))</f>
        <v>7.936169839212262E-2</v>
      </c>
      <c r="F807" s="77">
        <f ca="1">MAX(Assumptions!F73,MIN(Assumptions!G73,NORMINV(RAND(),Assumptions!D73,Assumptions!E73)))</f>
        <v>4.0594655626102934E-2</v>
      </c>
      <c r="G807" s="101">
        <f ca="1">MAX(Assumptions!F74,MIN(Assumptions!G74,NORMINV(RAND(),Assumptions!D74,Assumptions!E74)))</f>
        <v>17.292077958568409</v>
      </c>
      <c r="H807" s="77">
        <f ca="1">MAX(Assumptions!F75,MIN(Assumptions!G75,NORMINV(RAND(),Assumptions!D75,Assumptions!E75)))</f>
        <v>0.60226482700735773</v>
      </c>
      <c r="I807" s="97">
        <f ca="1">'Historical Financials'!F7*(1+C807)</f>
        <v>1203.1320855705278</v>
      </c>
      <c r="J807" s="97">
        <f t="shared" ca="1" si="217"/>
        <v>1395.072104210956</v>
      </c>
      <c r="K807" s="97">
        <f t="shared" ca="1" si="218"/>
        <v>1617.6330091177645</v>
      </c>
      <c r="L807" s="97">
        <f t="shared" ca="1" si="219"/>
        <v>1875.6998611676802</v>
      </c>
      <c r="M807" s="97">
        <f t="shared" ca="1" si="220"/>
        <v>2174.9370526898815</v>
      </c>
      <c r="N807" s="54">
        <f>Assumptions!E59</f>
        <v>0.25</v>
      </c>
      <c r="O807" s="77">
        <f t="shared" ca="1" si="221"/>
        <v>0.25310355106617533</v>
      </c>
      <c r="P807" s="77">
        <f t="shared" ca="1" si="222"/>
        <v>0.25620710213235065</v>
      </c>
      <c r="Q807" s="77">
        <f t="shared" ca="1" si="223"/>
        <v>0.25931065319852603</v>
      </c>
      <c r="R807" s="77">
        <f t="shared" ca="1" si="224"/>
        <v>0.26241420426470136</v>
      </c>
      <c r="S807" s="97">
        <f t="shared" ca="1" si="225"/>
        <v>181.15103434578387</v>
      </c>
      <c r="T807" s="97">
        <f t="shared" ca="1" si="226"/>
        <v>212.65832735677202</v>
      </c>
      <c r="U807" s="97">
        <f t="shared" ca="1" si="227"/>
        <v>249.60809478471714</v>
      </c>
      <c r="V807" s="97">
        <f t="shared" ca="1" si="228"/>
        <v>292.93496056635632</v>
      </c>
      <c r="W807" s="97">
        <f t="shared" ca="1" si="229"/>
        <v>343.73324023326717</v>
      </c>
      <c r="X807" s="97">
        <f t="shared" ca="1" si="230"/>
        <v>999.32359338452034</v>
      </c>
      <c r="Y807" s="97">
        <f t="shared" ca="1" si="231"/>
        <v>9226.5735848518998</v>
      </c>
      <c r="Z807" s="97">
        <f t="shared" ca="1" si="232"/>
        <v>9869.1833235553768</v>
      </c>
      <c r="AA807" s="97">
        <f ca="1">Assumptions!D40*Y807+(1-Assumptions!D40)*Z807</f>
        <v>9515.747967268464</v>
      </c>
      <c r="AB807" s="97">
        <f t="shared" ca="1" si="233"/>
        <v>6495.4301441530106</v>
      </c>
      <c r="AC807" s="97">
        <f t="shared" ca="1" si="234"/>
        <v>7494.7537375375305</v>
      </c>
      <c r="AD807" s="97">
        <f ca="1">AC807+Assumptions!D47-Assumptions!D48-Assumptions!D49</f>
        <v>8635.2537375375305</v>
      </c>
      <c r="AE807" s="73">
        <f ca="1">AD807/Assumptions!D46</f>
        <v>185.70438145242002</v>
      </c>
      <c r="AF807" s="77">
        <f ca="1">AE807/Assumptions!D45-1</f>
        <v>0.84230537155178609</v>
      </c>
    </row>
    <row r="808" spans="2:32" x14ac:dyDescent="0.2">
      <c r="B808" s="130">
        <v>797</v>
      </c>
      <c r="C808" s="77">
        <f ca="1">MAX(Assumptions!F70,MIN(Assumptions!G70,NORMINV(RAND(),Assumptions!D70,Assumptions!E70)))</f>
        <v>0.11314592568435414</v>
      </c>
      <c r="D808" s="77">
        <f ca="1">MAX(Assumptions!F71,MIN(Assumptions!G71,NORMINV(RAND(),Assumptions!D71,Assumptions!E71)))</f>
        <v>0.35869250039156747</v>
      </c>
      <c r="E808" s="77">
        <f ca="1">MAX(Assumptions!F72,MIN(Assumptions!G72,NORMINV(RAND(),Assumptions!D72,Assumptions!E72)))</f>
        <v>7.8380220451716831E-2</v>
      </c>
      <c r="F808" s="77">
        <f ca="1">MAX(Assumptions!F73,MIN(Assumptions!G73,NORMINV(RAND(),Assumptions!D73,Assumptions!E73)))</f>
        <v>3.2690117249413543E-2</v>
      </c>
      <c r="G808" s="101">
        <f ca="1">MAX(Assumptions!F74,MIN(Assumptions!G74,NORMINV(RAND(),Assumptions!D74,Assumptions!E74)))</f>
        <v>15.533560457414197</v>
      </c>
      <c r="H808" s="77">
        <f ca="1">MAX(Assumptions!F75,MIN(Assumptions!G75,NORMINV(RAND(),Assumptions!D75,Assumptions!E75)))</f>
        <v>0.55365111098810516</v>
      </c>
      <c r="I808" s="97">
        <f ca="1">'Historical Financials'!F7*(1+C808)</f>
        <v>1155.0002124900857</v>
      </c>
      <c r="J808" s="97">
        <f t="shared" ca="1" si="217"/>
        <v>1285.6837806979022</v>
      </c>
      <c r="K808" s="97">
        <f t="shared" ca="1" si="218"/>
        <v>1431.1536622023264</v>
      </c>
      <c r="L808" s="97">
        <f t="shared" ca="1" si="219"/>
        <v>1593.0828681087621</v>
      </c>
      <c r="M808" s="97">
        <f t="shared" ca="1" si="220"/>
        <v>1773.3337039128139</v>
      </c>
      <c r="N808" s="54">
        <f>Assumptions!E59</f>
        <v>0.25</v>
      </c>
      <c r="O808" s="77">
        <f t="shared" ca="1" si="221"/>
        <v>0.27717312509789188</v>
      </c>
      <c r="P808" s="77">
        <f t="shared" ca="1" si="222"/>
        <v>0.30434625019578376</v>
      </c>
      <c r="Q808" s="77">
        <f t="shared" ca="1" si="223"/>
        <v>0.33151937529367559</v>
      </c>
      <c r="R808" s="77">
        <f t="shared" ca="1" si="224"/>
        <v>0.35869250039156747</v>
      </c>
      <c r="S808" s="97">
        <f t="shared" ca="1" si="225"/>
        <v>159.86678770915836</v>
      </c>
      <c r="T808" s="97">
        <f t="shared" ca="1" si="226"/>
        <v>197.2974441879698</v>
      </c>
      <c r="U808" s="97">
        <f t="shared" ca="1" si="227"/>
        <v>241.15173852329627</v>
      </c>
      <c r="V808" s="97">
        <f t="shared" ca="1" si="228"/>
        <v>292.4041003352923</v>
      </c>
      <c r="W808" s="97">
        <f t="shared" ca="1" si="229"/>
        <v>352.1672293118412</v>
      </c>
      <c r="X808" s="97">
        <f t="shared" ca="1" si="230"/>
        <v>967.9089135769832</v>
      </c>
      <c r="Y808" s="97">
        <f t="shared" ca="1" si="231"/>
        <v>7959.7022514738592</v>
      </c>
      <c r="Z808" s="97">
        <f t="shared" ca="1" si="232"/>
        <v>9880.6104405217429</v>
      </c>
      <c r="AA808" s="97">
        <f ca="1">Assumptions!D40*Y808+(1-Assumptions!D40)*Z808</f>
        <v>8824.1109365454067</v>
      </c>
      <c r="AB808" s="97">
        <f t="shared" ca="1" si="233"/>
        <v>6050.7804082190978</v>
      </c>
      <c r="AC808" s="97">
        <f t="shared" ca="1" si="234"/>
        <v>7018.6893217960805</v>
      </c>
      <c r="AD808" s="97">
        <f ca="1">AC808+Assumptions!D47-Assumptions!D48-Assumptions!D49</f>
        <v>8159.1893217960805</v>
      </c>
      <c r="AE808" s="73">
        <f ca="1">AD808/Assumptions!D46</f>
        <v>175.4664370278727</v>
      </c>
      <c r="AF808" s="77">
        <f ca="1">AE808/Assumptions!D45-1</f>
        <v>0.74073846257810216</v>
      </c>
    </row>
    <row r="809" spans="2:32" x14ac:dyDescent="0.2">
      <c r="B809" s="130">
        <v>798</v>
      </c>
      <c r="C809" s="77">
        <f ca="1">MAX(Assumptions!F70,MIN(Assumptions!G70,NORMINV(RAND(),Assumptions!D70,Assumptions!E70)))</f>
        <v>0.12068376545758483</v>
      </c>
      <c r="D809" s="77">
        <f ca="1">MAX(Assumptions!F71,MIN(Assumptions!G71,NORMINV(RAND(),Assumptions!D71,Assumptions!E71)))</f>
        <v>0.31898915189156041</v>
      </c>
      <c r="E809" s="77">
        <f ca="1">MAX(Assumptions!F72,MIN(Assumptions!G72,NORMINV(RAND(),Assumptions!D72,Assumptions!E72)))</f>
        <v>9.153180731467056E-2</v>
      </c>
      <c r="F809" s="77">
        <f ca="1">MAX(Assumptions!F73,MIN(Assumptions!G73,NORMINV(RAND(),Assumptions!D73,Assumptions!E73)))</f>
        <v>3.810978955961479E-2</v>
      </c>
      <c r="G809" s="101">
        <f ca="1">MAX(Assumptions!F74,MIN(Assumptions!G74,NORMINV(RAND(),Assumptions!D74,Assumptions!E74)))</f>
        <v>11.941174458071094</v>
      </c>
      <c r="H809" s="77">
        <f ca="1">MAX(Assumptions!F75,MIN(Assumptions!G75,NORMINV(RAND(),Assumptions!D75,Assumptions!E75)))</f>
        <v>0.63490151590118171</v>
      </c>
      <c r="I809" s="97">
        <f ca="1">'Historical Financials'!F7*(1+C809)</f>
        <v>1162.8214750387899</v>
      </c>
      <c r="J809" s="97">
        <f t="shared" ca="1" si="217"/>
        <v>1303.1551492014139</v>
      </c>
      <c r="K809" s="97">
        <f t="shared" ca="1" si="218"/>
        <v>1460.4248195824812</v>
      </c>
      <c r="L809" s="97">
        <f t="shared" ca="1" si="219"/>
        <v>1636.6743859774087</v>
      </c>
      <c r="M809" s="97">
        <f t="shared" ca="1" si="220"/>
        <v>1834.1944137051428</v>
      </c>
      <c r="N809" s="54">
        <f>Assumptions!E59</f>
        <v>0.25</v>
      </c>
      <c r="O809" s="77">
        <f t="shared" ca="1" si="221"/>
        <v>0.2672472879728901</v>
      </c>
      <c r="P809" s="77">
        <f t="shared" ca="1" si="222"/>
        <v>0.2844945759457802</v>
      </c>
      <c r="Q809" s="77">
        <f t="shared" ca="1" si="223"/>
        <v>0.30174186391867031</v>
      </c>
      <c r="R809" s="77">
        <f t="shared" ca="1" si="224"/>
        <v>0.31898915189156041</v>
      </c>
      <c r="S809" s="97">
        <f t="shared" ca="1" si="225"/>
        <v>184.56927930614395</v>
      </c>
      <c r="T809" s="97">
        <f t="shared" ca="1" si="226"/>
        <v>221.11377290620626</v>
      </c>
      <c r="U809" s="97">
        <f t="shared" ca="1" si="227"/>
        <v>263.79074827696422</v>
      </c>
      <c r="V809" s="97">
        <f t="shared" ca="1" si="228"/>
        <v>313.54813252114167</v>
      </c>
      <c r="W809" s="97">
        <f t="shared" ca="1" si="229"/>
        <v>371.47333459807624</v>
      </c>
      <c r="X809" s="97">
        <f t="shared" ca="1" si="230"/>
        <v>1018.1395248946782</v>
      </c>
      <c r="Y809" s="97">
        <f t="shared" ca="1" si="231"/>
        <v>7218.5612114982659</v>
      </c>
      <c r="Z809" s="97">
        <f t="shared" ca="1" si="232"/>
        <v>6986.6393194239163</v>
      </c>
      <c r="AA809" s="97">
        <f ca="1">Assumptions!D40*Y809+(1-Assumptions!D40)*Z809</f>
        <v>7114.1963600648087</v>
      </c>
      <c r="AB809" s="97">
        <f t="shared" ca="1" si="233"/>
        <v>4591.3866807729928</v>
      </c>
      <c r="AC809" s="97">
        <f t="shared" ca="1" si="234"/>
        <v>5609.5262056676711</v>
      </c>
      <c r="AD809" s="97">
        <f ca="1">AC809+Assumptions!D47-Assumptions!D48-Assumptions!D49</f>
        <v>6750.0262056676711</v>
      </c>
      <c r="AE809" s="73">
        <f ca="1">AD809/Assumptions!D46</f>
        <v>145.16185388532625</v>
      </c>
      <c r="AF809" s="77">
        <f ca="1">AE809/Assumptions!D45-1</f>
        <v>0.44009775679887153</v>
      </c>
    </row>
    <row r="810" spans="2:32" x14ac:dyDescent="0.2">
      <c r="B810" s="130">
        <v>799</v>
      </c>
      <c r="C810" s="77">
        <f ca="1">MAX(Assumptions!F70,MIN(Assumptions!G70,NORMINV(RAND(),Assumptions!D70,Assumptions!E70)))</f>
        <v>0.10625306332046563</v>
      </c>
      <c r="D810" s="77">
        <f ca="1">MAX(Assumptions!F71,MIN(Assumptions!G71,NORMINV(RAND(),Assumptions!D71,Assumptions!E71)))</f>
        <v>0.27708787933815548</v>
      </c>
      <c r="E810" s="77">
        <f ca="1">MAX(Assumptions!F72,MIN(Assumptions!G72,NORMINV(RAND(),Assumptions!D72,Assumptions!E72)))</f>
        <v>7.8679626184294318E-2</v>
      </c>
      <c r="F810" s="77">
        <f ca="1">MAX(Assumptions!F73,MIN(Assumptions!G73,NORMINV(RAND(),Assumptions!D73,Assumptions!E73)))</f>
        <v>3.9226262279691691E-2</v>
      </c>
      <c r="G810" s="101">
        <f ca="1">MAX(Assumptions!F74,MIN(Assumptions!G74,NORMINV(RAND(),Assumptions!D74,Assumptions!E74)))</f>
        <v>17.250508105226356</v>
      </c>
      <c r="H810" s="77">
        <f ca="1">MAX(Assumptions!F75,MIN(Assumptions!G75,NORMINV(RAND(),Assumptions!D75,Assumptions!E75)))</f>
        <v>0.53445189672829707</v>
      </c>
      <c r="I810" s="97">
        <f ca="1">'Historical Financials'!F7*(1+C810)</f>
        <v>1147.848178501315</v>
      </c>
      <c r="J810" s="97">
        <f t="shared" ca="1" si="217"/>
        <v>1269.8105636938965</v>
      </c>
      <c r="K810" s="97">
        <f t="shared" ca="1" si="218"/>
        <v>1404.7318259230603</v>
      </c>
      <c r="L810" s="97">
        <f t="shared" ca="1" si="219"/>
        <v>1553.9888855711367</v>
      </c>
      <c r="M810" s="97">
        <f t="shared" ca="1" si="220"/>
        <v>1719.1049650290267</v>
      </c>
      <c r="N810" s="54">
        <f>Assumptions!E59</f>
        <v>0.25</v>
      </c>
      <c r="O810" s="77">
        <f t="shared" ca="1" si="221"/>
        <v>0.25677196983453887</v>
      </c>
      <c r="P810" s="77">
        <f t="shared" ca="1" si="222"/>
        <v>0.26354393966907774</v>
      </c>
      <c r="Q810" s="77">
        <f t="shared" ca="1" si="223"/>
        <v>0.27031590950361661</v>
      </c>
      <c r="R810" s="77">
        <f t="shared" ca="1" si="224"/>
        <v>0.27708787933815548</v>
      </c>
      <c r="S810" s="97">
        <f t="shared" ca="1" si="225"/>
        <v>153.36740903903717</v>
      </c>
      <c r="T810" s="97">
        <f t="shared" ca="1" si="226"/>
        <v>174.25898143340061</v>
      </c>
      <c r="U810" s="97">
        <f t="shared" ca="1" si="227"/>
        <v>197.85866685381126</v>
      </c>
      <c r="V810" s="97">
        <f t="shared" ca="1" si="228"/>
        <v>224.50609604377496</v>
      </c>
      <c r="W810" s="97">
        <f t="shared" ca="1" si="229"/>
        <v>254.5824995404933</v>
      </c>
      <c r="X810" s="97">
        <f t="shared" ca="1" si="230"/>
        <v>789.74546944158988</v>
      </c>
      <c r="Y810" s="97">
        <f t="shared" ca="1" si="231"/>
        <v>6705.8621434412998</v>
      </c>
      <c r="Z810" s="97">
        <f t="shared" ca="1" si="232"/>
        <v>8217.1613547564812</v>
      </c>
      <c r="AA810" s="97">
        <f ca="1">Assumptions!D40*Y810+(1-Assumptions!D40)*Z810</f>
        <v>7385.9467885331314</v>
      </c>
      <c r="AB810" s="97">
        <f t="shared" ca="1" si="233"/>
        <v>5057.5920360415748</v>
      </c>
      <c r="AC810" s="97">
        <f t="shared" ca="1" si="234"/>
        <v>5847.3375054831649</v>
      </c>
      <c r="AD810" s="97">
        <f ca="1">AC810+Assumptions!D47-Assumptions!D48-Assumptions!D49</f>
        <v>6987.8375054831649</v>
      </c>
      <c r="AE810" s="73">
        <f ca="1">AD810/Assumptions!D46</f>
        <v>150.27607538673473</v>
      </c>
      <c r="AF810" s="77">
        <f ca="1">AE810/Assumptions!D45-1</f>
        <v>0.49083408121760641</v>
      </c>
    </row>
    <row r="811" spans="2:32" x14ac:dyDescent="0.2">
      <c r="B811" s="130">
        <v>800</v>
      </c>
      <c r="C811" s="77">
        <f ca="1">MAX(Assumptions!F70,MIN(Assumptions!G70,NORMINV(RAND(),Assumptions!D70,Assumptions!E70)))</f>
        <v>0.12667880351328842</v>
      </c>
      <c r="D811" s="77">
        <f ca="1">MAX(Assumptions!F71,MIN(Assumptions!G71,NORMINV(RAND(),Assumptions!D71,Assumptions!E71)))</f>
        <v>0.24690484431226162</v>
      </c>
      <c r="E811" s="77">
        <f ca="1">MAX(Assumptions!F72,MIN(Assumptions!G72,NORMINV(RAND(),Assumptions!D72,Assumptions!E72)))</f>
        <v>7.7608443058420004E-2</v>
      </c>
      <c r="F811" s="77">
        <f ca="1">MAX(Assumptions!F73,MIN(Assumptions!G73,NORMINV(RAND(),Assumptions!D73,Assumptions!E73)))</f>
        <v>3.299911125656127E-2</v>
      </c>
      <c r="G811" s="101">
        <f ca="1">MAX(Assumptions!F74,MIN(Assumptions!G74,NORMINV(RAND(),Assumptions!D74,Assumptions!E74)))</f>
        <v>14.732516683027272</v>
      </c>
      <c r="H811" s="77">
        <f ca="1">MAX(Assumptions!F75,MIN(Assumptions!G75,NORMINV(RAND(),Assumptions!D75,Assumptions!E75)))</f>
        <v>0.61236364127590037</v>
      </c>
      <c r="I811" s="97">
        <f ca="1">'Historical Financials'!F7*(1+C811)</f>
        <v>1169.0419265253879</v>
      </c>
      <c r="J811" s="97">
        <f t="shared" ca="1" si="217"/>
        <v>1317.1347590344938</v>
      </c>
      <c r="K811" s="97">
        <f t="shared" ca="1" si="218"/>
        <v>1483.9878143747469</v>
      </c>
      <c r="L811" s="97">
        <f t="shared" ca="1" si="219"/>
        <v>1671.9776151280398</v>
      </c>
      <c r="M811" s="97">
        <f t="shared" ca="1" si="220"/>
        <v>1883.7817389134614</v>
      </c>
      <c r="N811" s="54">
        <f>Assumptions!E59</f>
        <v>0.25</v>
      </c>
      <c r="O811" s="77">
        <f t="shared" ca="1" si="221"/>
        <v>0.24922621107806542</v>
      </c>
      <c r="P811" s="77">
        <f t="shared" ca="1" si="222"/>
        <v>0.24845242215613081</v>
      </c>
      <c r="Q811" s="77">
        <f t="shared" ca="1" si="223"/>
        <v>0.2476786332341962</v>
      </c>
      <c r="R811" s="77">
        <f t="shared" ca="1" si="224"/>
        <v>0.24690484431226162</v>
      </c>
      <c r="S811" s="97">
        <f t="shared" ca="1" si="225"/>
        <v>178.96969273282002</v>
      </c>
      <c r="T811" s="97">
        <f t="shared" ca="1" si="226"/>
        <v>201.01724787331636</v>
      </c>
      <c r="U811" s="97">
        <f t="shared" ca="1" si="227"/>
        <v>225.77869923398811</v>
      </c>
      <c r="V811" s="97">
        <f t="shared" ca="1" si="228"/>
        <v>253.58782450115419</v>
      </c>
      <c r="W811" s="97">
        <f t="shared" ca="1" si="229"/>
        <v>284.81941517515634</v>
      </c>
      <c r="X811" s="97">
        <f t="shared" ca="1" si="230"/>
        <v>903.67120261887806</v>
      </c>
      <c r="Y811" s="97">
        <f t="shared" ca="1" si="231"/>
        <v>6595.440704007382</v>
      </c>
      <c r="Z811" s="97">
        <f t="shared" ca="1" si="232"/>
        <v>6852.3120951060946</v>
      </c>
      <c r="AA811" s="97">
        <f ca="1">Assumptions!D40*Y811+(1-Assumptions!D40)*Z811</f>
        <v>6711.0328300018027</v>
      </c>
      <c r="AB811" s="97">
        <f t="shared" ca="1" si="233"/>
        <v>4618.3244097047273</v>
      </c>
      <c r="AC811" s="97">
        <f t="shared" ca="1" si="234"/>
        <v>5521.9956123236052</v>
      </c>
      <c r="AD811" s="97">
        <f ca="1">AC811+Assumptions!D47-Assumptions!D48-Assumptions!D49</f>
        <v>6662.4956123236052</v>
      </c>
      <c r="AE811" s="73">
        <f ca="1">AD811/Assumptions!D46</f>
        <v>143.27947553384098</v>
      </c>
      <c r="AF811" s="77">
        <f ca="1">AE811/Assumptions!D45-1</f>
        <v>0.42142336839127958</v>
      </c>
    </row>
    <row r="812" spans="2:32" x14ac:dyDescent="0.2">
      <c r="B812" s="130">
        <v>801</v>
      </c>
      <c r="C812" s="77">
        <f ca="1">MAX(Assumptions!F70,MIN(Assumptions!G70,NORMINV(RAND(),Assumptions!D70,Assumptions!E70)))</f>
        <v>0.1355862862555838</v>
      </c>
      <c r="D812" s="77">
        <f ca="1">MAX(Assumptions!F71,MIN(Assumptions!G71,NORMINV(RAND(),Assumptions!D71,Assumptions!E71)))</f>
        <v>0.3050981138154823</v>
      </c>
      <c r="E812" s="77">
        <f ca="1">MAX(Assumptions!F72,MIN(Assumptions!G72,NORMINV(RAND(),Assumptions!D72,Assumptions!E72)))</f>
        <v>7.6140266129338954E-2</v>
      </c>
      <c r="F812" s="77">
        <f ca="1">MAX(Assumptions!F73,MIN(Assumptions!G73,NORMINV(RAND(),Assumptions!D73,Assumptions!E73)))</f>
        <v>2.949641252114096E-2</v>
      </c>
      <c r="G812" s="101">
        <f ca="1">MAX(Assumptions!F74,MIN(Assumptions!G74,NORMINV(RAND(),Assumptions!D74,Assumptions!E74)))</f>
        <v>11.799829906064712</v>
      </c>
      <c r="H812" s="77">
        <f ca="1">MAX(Assumptions!F75,MIN(Assumptions!G75,NORMINV(RAND(),Assumptions!D75,Assumptions!E75)))</f>
        <v>0.60747466203125944</v>
      </c>
      <c r="I812" s="97">
        <f ca="1">'Historical Financials'!F7*(1+C812)</f>
        <v>1178.2843306187938</v>
      </c>
      <c r="J812" s="97">
        <f t="shared" ca="1" si="217"/>
        <v>1338.0435271605427</v>
      </c>
      <c r="K812" s="97">
        <f t="shared" ca="1" si="218"/>
        <v>1519.4638798565632</v>
      </c>
      <c r="L812" s="97">
        <f t="shared" ca="1" si="219"/>
        <v>1725.4823444258152</v>
      </c>
      <c r="M812" s="97">
        <f t="shared" ca="1" si="220"/>
        <v>1959.4340875060898</v>
      </c>
      <c r="N812" s="54">
        <f>Assumptions!E59</f>
        <v>0.25</v>
      </c>
      <c r="O812" s="77">
        <f t="shared" ca="1" si="221"/>
        <v>0.26377452845387056</v>
      </c>
      <c r="P812" s="77">
        <f t="shared" ca="1" si="222"/>
        <v>0.27754905690774112</v>
      </c>
      <c r="Q812" s="77">
        <f t="shared" ca="1" si="223"/>
        <v>0.29132358536161174</v>
      </c>
      <c r="R812" s="77">
        <f t="shared" ca="1" si="224"/>
        <v>0.3050981138154823</v>
      </c>
      <c r="S812" s="97">
        <f t="shared" ca="1" si="225"/>
        <v>178.94446887984512</v>
      </c>
      <c r="T812" s="97">
        <f t="shared" ca="1" si="226"/>
        <v>214.40320093141551</v>
      </c>
      <c r="U812" s="97">
        <f t="shared" ca="1" si="227"/>
        <v>256.18771769288878</v>
      </c>
      <c r="V812" s="97">
        <f t="shared" ca="1" si="228"/>
        <v>305.36153787612017</v>
      </c>
      <c r="W812" s="97">
        <f t="shared" ca="1" si="229"/>
        <v>363.16028634269185</v>
      </c>
      <c r="X812" s="97">
        <f t="shared" ca="1" si="230"/>
        <v>1036.2992767594176</v>
      </c>
      <c r="Y812" s="97">
        <f t="shared" ca="1" si="231"/>
        <v>8015.4657696258801</v>
      </c>
      <c r="Z812" s="97">
        <f t="shared" ca="1" si="232"/>
        <v>7054.1701165817685</v>
      </c>
      <c r="AA812" s="97">
        <f ca="1">Assumptions!D40*Y812+(1-Assumptions!D40)*Z812</f>
        <v>7582.8827257560297</v>
      </c>
      <c r="AB812" s="97">
        <f t="shared" ca="1" si="233"/>
        <v>5253.9983314412575</v>
      </c>
      <c r="AC812" s="97">
        <f t="shared" ca="1" si="234"/>
        <v>6290.2976082006753</v>
      </c>
      <c r="AD812" s="97">
        <f ca="1">AC812+Assumptions!D47-Assumptions!D48-Assumptions!D49</f>
        <v>7430.7976082006753</v>
      </c>
      <c r="AE812" s="73">
        <f ca="1">AD812/Assumptions!D46</f>
        <v>159.80209910108979</v>
      </c>
      <c r="AF812" s="77">
        <f ca="1">AE812/Assumptions!D45-1</f>
        <v>0.58533828473303373</v>
      </c>
    </row>
    <row r="813" spans="2:32" x14ac:dyDescent="0.2">
      <c r="B813" s="130">
        <v>802</v>
      </c>
      <c r="C813" s="77">
        <f ca="1">MAX(Assumptions!F70,MIN(Assumptions!G70,NORMINV(RAND(),Assumptions!D70,Assumptions!E70)))</f>
        <v>0.19222062007987589</v>
      </c>
      <c r="D813" s="77">
        <f ca="1">MAX(Assumptions!F71,MIN(Assumptions!G71,NORMINV(RAND(),Assumptions!D71,Assumptions!E71)))</f>
        <v>0.3519103264300309</v>
      </c>
      <c r="E813" s="77">
        <f ca="1">MAX(Assumptions!F72,MIN(Assumptions!G72,NORMINV(RAND(),Assumptions!D72,Assumptions!E72)))</f>
        <v>9.2624314755972909E-2</v>
      </c>
      <c r="F813" s="77">
        <f ca="1">MAX(Assumptions!F73,MIN(Assumptions!G73,NORMINV(RAND(),Assumptions!D73,Assumptions!E73)))</f>
        <v>2.9787807575321144E-2</v>
      </c>
      <c r="G813" s="101">
        <f ca="1">MAX(Assumptions!F74,MIN(Assumptions!G74,NORMINV(RAND(),Assumptions!D74,Assumptions!E74)))</f>
        <v>22.920886007797684</v>
      </c>
      <c r="H813" s="77">
        <f ca="1">MAX(Assumptions!F75,MIN(Assumptions!G75,NORMINV(RAND(),Assumptions!D75,Assumptions!E75)))</f>
        <v>0.614611847566644</v>
      </c>
      <c r="I813" s="97">
        <f ca="1">'Historical Financials'!F7*(1+C813)</f>
        <v>1237.0481153948792</v>
      </c>
      <c r="J813" s="97">
        <f t="shared" ca="1" si="217"/>
        <v>1474.8342712047249</v>
      </c>
      <c r="K813" s="97">
        <f t="shared" ca="1" si="218"/>
        <v>1758.3278293307492</v>
      </c>
      <c r="L813" s="97">
        <f t="shared" ca="1" si="219"/>
        <v>2096.3146949884081</v>
      </c>
      <c r="M813" s="97">
        <f t="shared" ca="1" si="220"/>
        <v>2499.2696055416359</v>
      </c>
      <c r="N813" s="54">
        <f>Assumptions!E59</f>
        <v>0.25</v>
      </c>
      <c r="O813" s="77">
        <f t="shared" ca="1" si="221"/>
        <v>0.27547758160750774</v>
      </c>
      <c r="P813" s="77">
        <f t="shared" ca="1" si="222"/>
        <v>0.30095516321501548</v>
      </c>
      <c r="Q813" s="77">
        <f t="shared" ca="1" si="223"/>
        <v>0.32643274482252316</v>
      </c>
      <c r="R813" s="77">
        <f t="shared" ca="1" si="224"/>
        <v>0.3519103264300309</v>
      </c>
      <c r="S813" s="97">
        <f t="shared" ca="1" si="225"/>
        <v>190.07610693292042</v>
      </c>
      <c r="T813" s="97">
        <f t="shared" ca="1" si="226"/>
        <v>249.70682361937801</v>
      </c>
      <c r="U813" s="97">
        <f t="shared" ca="1" si="227"/>
        <v>325.23896923413753</v>
      </c>
      <c r="V813" s="97">
        <f t="shared" ca="1" si="228"/>
        <v>420.58242739070323</v>
      </c>
      <c r="W813" s="97">
        <f t="shared" ca="1" si="229"/>
        <v>540.56266401883306</v>
      </c>
      <c r="X813" s="97">
        <f t="shared" ca="1" si="230"/>
        <v>1274.6952636215785</v>
      </c>
      <c r="Y813" s="97">
        <f t="shared" ca="1" si="231"/>
        <v>8858.9398999636614</v>
      </c>
      <c r="Z813" s="97">
        <f t="shared" ca="1" si="232"/>
        <v>20159.349760506546</v>
      </c>
      <c r="AA813" s="97">
        <f ca="1">Assumptions!D40*Y813+(1-Assumptions!D40)*Z813</f>
        <v>13944.124337207959</v>
      </c>
      <c r="AB813" s="97">
        <f t="shared" ca="1" si="233"/>
        <v>8954.4093095333519</v>
      </c>
      <c r="AC813" s="97">
        <f t="shared" ca="1" si="234"/>
        <v>10229.104573154931</v>
      </c>
      <c r="AD813" s="97">
        <f ca="1">AC813+Assumptions!D47-Assumptions!D48-Assumptions!D49</f>
        <v>11369.604573154931</v>
      </c>
      <c r="AE813" s="73">
        <f ca="1">AD813/Assumptions!D46</f>
        <v>244.50762522913831</v>
      </c>
      <c r="AF813" s="77">
        <f ca="1">AE813/Assumptions!D45-1</f>
        <v>1.4256708852097058</v>
      </c>
    </row>
    <row r="814" spans="2:32" x14ac:dyDescent="0.2">
      <c r="B814" s="130">
        <v>803</v>
      </c>
      <c r="C814" s="77">
        <f ca="1">MAX(Assumptions!F70,MIN(Assumptions!G70,NORMINV(RAND(),Assumptions!D70,Assumptions!E70)))</f>
        <v>0.17921177834362584</v>
      </c>
      <c r="D814" s="77">
        <f ca="1">MAX(Assumptions!F71,MIN(Assumptions!G71,NORMINV(RAND(),Assumptions!D71,Assumptions!E71)))</f>
        <v>0.29007112968392701</v>
      </c>
      <c r="E814" s="77">
        <f ca="1">MAX(Assumptions!F72,MIN(Assumptions!G72,NORMINV(RAND(),Assumptions!D72,Assumptions!E72)))</f>
        <v>8.4642062402331922E-2</v>
      </c>
      <c r="F814" s="77">
        <f ca="1">MAX(Assumptions!F73,MIN(Assumptions!G73,NORMINV(RAND(),Assumptions!D73,Assumptions!E73)))</f>
        <v>3.3945069123209264E-2</v>
      </c>
      <c r="G814" s="101">
        <f ca="1">MAX(Assumptions!F74,MIN(Assumptions!G74,NORMINV(RAND(),Assumptions!D74,Assumptions!E74)))</f>
        <v>15.486491151448508</v>
      </c>
      <c r="H814" s="77">
        <f ca="1">MAX(Assumptions!F75,MIN(Assumptions!G75,NORMINV(RAND(),Assumptions!D75,Assumptions!E75)))</f>
        <v>0.52462253684242555</v>
      </c>
      <c r="I814" s="97">
        <f ca="1">'Historical Financials'!F7*(1+C814)</f>
        <v>1223.5501412093461</v>
      </c>
      <c r="J814" s="97">
        <f t="shared" ca="1" si="217"/>
        <v>1442.8247379080674</v>
      </c>
      <c r="K814" s="97">
        <f t="shared" ca="1" si="218"/>
        <v>1701.3959250267478</v>
      </c>
      <c r="L814" s="97">
        <f t="shared" ca="1" si="219"/>
        <v>2006.3061144173896</v>
      </c>
      <c r="M814" s="97">
        <f t="shared" ca="1" si="220"/>
        <v>2365.85980108382</v>
      </c>
      <c r="N814" s="54">
        <f>Assumptions!E59</f>
        <v>0.25</v>
      </c>
      <c r="O814" s="77">
        <f t="shared" ca="1" si="221"/>
        <v>0.26001778242098172</v>
      </c>
      <c r="P814" s="77">
        <f t="shared" ca="1" si="222"/>
        <v>0.2700355648419635</v>
      </c>
      <c r="Q814" s="77">
        <f t="shared" ca="1" si="223"/>
        <v>0.28005334726294528</v>
      </c>
      <c r="R814" s="77">
        <f t="shared" ca="1" si="224"/>
        <v>0.29007112968392701</v>
      </c>
      <c r="S814" s="97">
        <f t="shared" ca="1" si="225"/>
        <v>160.47549475878878</v>
      </c>
      <c r="T814" s="97">
        <f t="shared" ca="1" si="226"/>
        <v>196.81743749411552</v>
      </c>
      <c r="U814" s="97">
        <f t="shared" ca="1" si="227"/>
        <v>241.03121936271833</v>
      </c>
      <c r="V814" s="97">
        <f t="shared" ca="1" si="228"/>
        <v>294.77110380305044</v>
      </c>
      <c r="W814" s="97">
        <f t="shared" ca="1" si="229"/>
        <v>360.0314624717023</v>
      </c>
      <c r="X814" s="97">
        <f t="shared" ca="1" si="230"/>
        <v>956.95541367351996</v>
      </c>
      <c r="Y814" s="97">
        <f t="shared" ca="1" si="231"/>
        <v>7342.6988717520335</v>
      </c>
      <c r="Z814" s="97">
        <f t="shared" ca="1" si="232"/>
        <v>10627.877504785436</v>
      </c>
      <c r="AA814" s="97">
        <f ca="1">Assumptions!D40*Y814+(1-Assumptions!D40)*Z814</f>
        <v>8821.0292566170647</v>
      </c>
      <c r="AB814" s="97">
        <f t="shared" ca="1" si="233"/>
        <v>5876.0712166934109</v>
      </c>
      <c r="AC814" s="97">
        <f t="shared" ca="1" si="234"/>
        <v>6833.0266303669305</v>
      </c>
      <c r="AD814" s="97">
        <f ca="1">AC814+Assumptions!D47-Assumptions!D48-Assumptions!D49</f>
        <v>7973.5266303669305</v>
      </c>
      <c r="AE814" s="73">
        <f ca="1">AD814/Assumptions!D46</f>
        <v>171.47369097563291</v>
      </c>
      <c r="AF814" s="77">
        <f ca="1">AE814/Assumptions!D45-1</f>
        <v>0.70112788666302484</v>
      </c>
    </row>
    <row r="815" spans="2:32" x14ac:dyDescent="0.2">
      <c r="B815" s="130">
        <v>804</v>
      </c>
      <c r="C815" s="77">
        <f ca="1">MAX(Assumptions!F70,MIN(Assumptions!G70,NORMINV(RAND(),Assumptions!D70,Assumptions!E70)))</f>
        <v>0.14769954336461252</v>
      </c>
      <c r="D815" s="77">
        <f ca="1">MAX(Assumptions!F71,MIN(Assumptions!G71,NORMINV(RAND(),Assumptions!D71,Assumptions!E71)))</f>
        <v>0.29398645993006328</v>
      </c>
      <c r="E815" s="77">
        <f ca="1">MAX(Assumptions!F72,MIN(Assumptions!G72,NORMINV(RAND(),Assumptions!D72,Assumptions!E72)))</f>
        <v>7.0540674789248484E-2</v>
      </c>
      <c r="F815" s="77">
        <f ca="1">MAX(Assumptions!F73,MIN(Assumptions!G73,NORMINV(RAND(),Assumptions!D73,Assumptions!E73)))</f>
        <v>4.0609184974801808E-2</v>
      </c>
      <c r="G815" s="101">
        <f ca="1">MAX(Assumptions!F74,MIN(Assumptions!G74,NORMINV(RAND(),Assumptions!D74,Assumptions!E74)))</f>
        <v>15.812426482725954</v>
      </c>
      <c r="H815" s="77">
        <f ca="1">MAX(Assumptions!F75,MIN(Assumptions!G75,NORMINV(RAND(),Assumptions!D75,Assumptions!E75)))</f>
        <v>0.7042640878703823</v>
      </c>
      <c r="I815" s="97">
        <f ca="1">'Historical Financials'!F7*(1+C815)</f>
        <v>1190.8530461951218</v>
      </c>
      <c r="J815" s="97">
        <f t="shared" ca="1" si="217"/>
        <v>1366.741497332499</v>
      </c>
      <c r="K815" s="97">
        <f t="shared" ca="1" si="218"/>
        <v>1568.6085923859757</v>
      </c>
      <c r="L815" s="97">
        <f t="shared" ca="1" si="219"/>
        <v>1800.2913651991919</v>
      </c>
      <c r="M815" s="97">
        <f t="shared" ca="1" si="220"/>
        <v>2066.1935777623671</v>
      </c>
      <c r="N815" s="54">
        <f>Assumptions!E59</f>
        <v>0.25</v>
      </c>
      <c r="O815" s="77">
        <f t="shared" ca="1" si="221"/>
        <v>0.26099661498251581</v>
      </c>
      <c r="P815" s="77">
        <f t="shared" ca="1" si="222"/>
        <v>0.27199322996503161</v>
      </c>
      <c r="Q815" s="77">
        <f t="shared" ca="1" si="223"/>
        <v>0.28298984494754748</v>
      </c>
      <c r="R815" s="77">
        <f t="shared" ca="1" si="224"/>
        <v>0.29398645993006328</v>
      </c>
      <c r="S815" s="97">
        <f t="shared" ca="1" si="225"/>
        <v>209.66875859156843</v>
      </c>
      <c r="T815" s="97">
        <f t="shared" ca="1" si="226"/>
        <v>251.22149674880788</v>
      </c>
      <c r="U815" s="97">
        <f t="shared" ca="1" si="227"/>
        <v>300.47491931837419</v>
      </c>
      <c r="V815" s="97">
        <f t="shared" ca="1" si="228"/>
        <v>358.79732201470853</v>
      </c>
      <c r="W815" s="97">
        <f t="shared" ca="1" si="229"/>
        <v>427.79320223176433</v>
      </c>
      <c r="X815" s="97">
        <f t="shared" ca="1" si="230"/>
        <v>1237.3771339527643</v>
      </c>
      <c r="Y815" s="97">
        <f t="shared" ca="1" si="231"/>
        <v>14872.815829477826</v>
      </c>
      <c r="Z815" s="97">
        <f t="shared" ca="1" si="232"/>
        <v>9604.9886350937522</v>
      </c>
      <c r="AA815" s="97">
        <f ca="1">Assumptions!D40*Y815+(1-Assumptions!D40)*Z815</f>
        <v>12502.293592004993</v>
      </c>
      <c r="AB815" s="97">
        <f t="shared" ca="1" si="233"/>
        <v>8891.4753587864143</v>
      </c>
      <c r="AC815" s="97">
        <f t="shared" ca="1" si="234"/>
        <v>10128.852492739179</v>
      </c>
      <c r="AD815" s="97">
        <f ca="1">AC815+Assumptions!D47-Assumptions!D48-Assumptions!D49</f>
        <v>11269.352492739179</v>
      </c>
      <c r="AE815" s="73">
        <f ca="1">AD815/Assumptions!D46</f>
        <v>242.35166651051998</v>
      </c>
      <c r="AF815" s="77">
        <f ca="1">AE815/Assumptions!D45-1</f>
        <v>1.404282405858333</v>
      </c>
    </row>
    <row r="816" spans="2:32" x14ac:dyDescent="0.2">
      <c r="B816" s="130">
        <v>805</v>
      </c>
      <c r="C816" s="77">
        <f ca="1">MAX(Assumptions!F70,MIN(Assumptions!G70,NORMINV(RAND(),Assumptions!D70,Assumptions!E70)))</f>
        <v>0.18225942811591711</v>
      </c>
      <c r="D816" s="77">
        <f ca="1">MAX(Assumptions!F71,MIN(Assumptions!G71,NORMINV(RAND(),Assumptions!D71,Assumptions!E71)))</f>
        <v>0.29557752781592433</v>
      </c>
      <c r="E816" s="77">
        <f ca="1">MAX(Assumptions!F72,MIN(Assumptions!G72,NORMINV(RAND(),Assumptions!D72,Assumptions!E72)))</f>
        <v>0.10545821074709125</v>
      </c>
      <c r="F816" s="77">
        <f ca="1">MAX(Assumptions!F73,MIN(Assumptions!G73,NORMINV(RAND(),Assumptions!D73,Assumptions!E73)))</f>
        <v>4.70475964019966E-2</v>
      </c>
      <c r="G816" s="101">
        <f ca="1">MAX(Assumptions!F74,MIN(Assumptions!G74,NORMINV(RAND(),Assumptions!D74,Assumptions!E74)))</f>
        <v>18.300764899837731</v>
      </c>
      <c r="H816" s="77">
        <f ca="1">MAX(Assumptions!F75,MIN(Assumptions!G75,NORMINV(RAND(),Assumptions!D75,Assumptions!E75)))</f>
        <v>0.68305865481328487</v>
      </c>
      <c r="I816" s="97">
        <f ca="1">'Historical Financials'!F7*(1+C816)</f>
        <v>1226.7123826130755</v>
      </c>
      <c r="J816" s="97">
        <f t="shared" ca="1" si="217"/>
        <v>1450.2922799308487</v>
      </c>
      <c r="K816" s="97">
        <f t="shared" ca="1" si="218"/>
        <v>1714.6217214719748</v>
      </c>
      <c r="L816" s="97">
        <f t="shared" ca="1" si="219"/>
        <v>2027.1276958625863</v>
      </c>
      <c r="M816" s="97">
        <f t="shared" ca="1" si="220"/>
        <v>2396.590830428438</v>
      </c>
      <c r="N816" s="54">
        <f>Assumptions!E59</f>
        <v>0.25</v>
      </c>
      <c r="O816" s="77">
        <f t="shared" ca="1" si="221"/>
        <v>0.26139438195398107</v>
      </c>
      <c r="P816" s="77">
        <f t="shared" ca="1" si="222"/>
        <v>0.27278876390796214</v>
      </c>
      <c r="Q816" s="77">
        <f t="shared" ca="1" si="223"/>
        <v>0.28418314586194326</v>
      </c>
      <c r="R816" s="77">
        <f t="shared" ca="1" si="224"/>
        <v>0.29557752781592433</v>
      </c>
      <c r="S816" s="97">
        <f t="shared" ca="1" si="225"/>
        <v>209.47912747762174</v>
      </c>
      <c r="T816" s="97">
        <f t="shared" ca="1" si="226"/>
        <v>258.94634353211507</v>
      </c>
      <c r="U816" s="97">
        <f t="shared" ca="1" si="227"/>
        <v>319.48671038840087</v>
      </c>
      <c r="V816" s="97">
        <f t="shared" ca="1" si="228"/>
        <v>393.4933736378083</v>
      </c>
      <c r="W816" s="97">
        <f t="shared" ca="1" si="229"/>
        <v>483.86399211505898</v>
      </c>
      <c r="X816" s="97">
        <f t="shared" ca="1" si="230"/>
        <v>1194.4791379478511</v>
      </c>
      <c r="Y816" s="97">
        <f t="shared" ca="1" si="231"/>
        <v>8673.5713296275935</v>
      </c>
      <c r="Z816" s="97">
        <f t="shared" ca="1" si="232"/>
        <v>12963.866427569359</v>
      </c>
      <c r="AA816" s="97">
        <f ca="1">Assumptions!D40*Y816+(1-Assumptions!D40)*Z816</f>
        <v>10604.204123701387</v>
      </c>
      <c r="AB816" s="97">
        <f t="shared" ca="1" si="233"/>
        <v>6423.4216373462377</v>
      </c>
      <c r="AC816" s="97">
        <f t="shared" ca="1" si="234"/>
        <v>7617.9007752940888</v>
      </c>
      <c r="AD816" s="97">
        <f ca="1">AC816+Assumptions!D47-Assumptions!D48-Assumptions!D49</f>
        <v>8758.4007752940888</v>
      </c>
      <c r="AE816" s="73">
        <f ca="1">AD816/Assumptions!D46</f>
        <v>188.35270484503417</v>
      </c>
      <c r="AF816" s="77">
        <f ca="1">AE816/Assumptions!D45-1</f>
        <v>0.86857842108168826</v>
      </c>
    </row>
    <row r="817" spans="2:32" x14ac:dyDescent="0.2">
      <c r="B817" s="130">
        <v>806</v>
      </c>
      <c r="C817" s="77">
        <f ca="1">MAX(Assumptions!F70,MIN(Assumptions!G70,NORMINV(RAND(),Assumptions!D70,Assumptions!E70)))</f>
        <v>0.15803497073221659</v>
      </c>
      <c r="D817" s="77">
        <f ca="1">MAX(Assumptions!F71,MIN(Assumptions!G71,NORMINV(RAND(),Assumptions!D71,Assumptions!E71)))</f>
        <v>0.32603852323055382</v>
      </c>
      <c r="E817" s="77">
        <f ca="1">MAX(Assumptions!F72,MIN(Assumptions!G72,NORMINV(RAND(),Assumptions!D72,Assumptions!E72)))</f>
        <v>8.742262276258668E-2</v>
      </c>
      <c r="F817" s="77">
        <f ca="1">MAX(Assumptions!F73,MIN(Assumptions!G73,NORMINV(RAND(),Assumptions!D73,Assumptions!E73)))</f>
        <v>2.7165347610289388E-2</v>
      </c>
      <c r="G817" s="101">
        <f ca="1">MAX(Assumptions!F74,MIN(Assumptions!G74,NORMINV(RAND(),Assumptions!D74,Assumptions!E74)))</f>
        <v>12.77890627738466</v>
      </c>
      <c r="H817" s="77">
        <f ca="1">MAX(Assumptions!F75,MIN(Assumptions!G75,NORMINV(RAND(),Assumptions!D75,Assumptions!E75)))</f>
        <v>0.64984514311358377</v>
      </c>
      <c r="I817" s="97">
        <f ca="1">'Historical Financials'!F7*(1+C817)</f>
        <v>1201.5770856317479</v>
      </c>
      <c r="J817" s="97">
        <f t="shared" ca="1" si="217"/>
        <v>1391.4682851920634</v>
      </c>
      <c r="K817" s="97">
        <f t="shared" ca="1" si="218"/>
        <v>1611.3689349171987</v>
      </c>
      <c r="L817" s="97">
        <f t="shared" ca="1" si="219"/>
        <v>1866.0215773856412</v>
      </c>
      <c r="M817" s="97">
        <f t="shared" ca="1" si="220"/>
        <v>2160.9182427534656</v>
      </c>
      <c r="N817" s="54">
        <f>Assumptions!E59</f>
        <v>0.25</v>
      </c>
      <c r="O817" s="77">
        <f t="shared" ca="1" si="221"/>
        <v>0.26900963080763846</v>
      </c>
      <c r="P817" s="77">
        <f t="shared" ca="1" si="222"/>
        <v>0.28801926161527691</v>
      </c>
      <c r="Q817" s="77">
        <f t="shared" ca="1" si="223"/>
        <v>0.30702889242291537</v>
      </c>
      <c r="R817" s="77">
        <f t="shared" ca="1" si="224"/>
        <v>0.32603852323055382</v>
      </c>
      <c r="S817" s="97">
        <f t="shared" ca="1" si="225"/>
        <v>195.20975829359153</v>
      </c>
      <c r="T817" s="97">
        <f t="shared" ca="1" si="226"/>
        <v>243.24897451477852</v>
      </c>
      <c r="U817" s="97">
        <f t="shared" ca="1" si="227"/>
        <v>301.59656913571399</v>
      </c>
      <c r="V817" s="97">
        <f t="shared" ca="1" si="228"/>
        <v>372.31092879186934</v>
      </c>
      <c r="W817" s="97">
        <f t="shared" ca="1" si="229"/>
        <v>457.84358197579564</v>
      </c>
      <c r="X817" s="97">
        <f t="shared" ca="1" si="230"/>
        <v>1187.1472565046652</v>
      </c>
      <c r="Y817" s="97">
        <f t="shared" ca="1" si="231"/>
        <v>7804.5524103553626</v>
      </c>
      <c r="Z817" s="97">
        <f t="shared" ca="1" si="232"/>
        <v>9003.2837604022025</v>
      </c>
      <c r="AA817" s="97">
        <f ca="1">Assumptions!D40*Y817+(1-Assumptions!D40)*Z817</f>
        <v>8343.9815178764402</v>
      </c>
      <c r="AB817" s="97">
        <f t="shared" ca="1" si="233"/>
        <v>5487.5882092091251</v>
      </c>
      <c r="AC817" s="97">
        <f t="shared" ca="1" si="234"/>
        <v>6674.7354657137903</v>
      </c>
      <c r="AD817" s="97">
        <f ca="1">AC817+Assumptions!D47-Assumptions!D48-Assumptions!D49</f>
        <v>7815.2354657137903</v>
      </c>
      <c r="AE817" s="73">
        <f ca="1">AD817/Assumptions!D46</f>
        <v>168.06957990782345</v>
      </c>
      <c r="AF817" s="77">
        <f ca="1">AE817/Assumptions!D45-1</f>
        <v>0.66735694352999464</v>
      </c>
    </row>
    <row r="818" spans="2:32" x14ac:dyDescent="0.2">
      <c r="B818" s="130">
        <v>807</v>
      </c>
      <c r="C818" s="77">
        <f ca="1">MAX(Assumptions!F70,MIN(Assumptions!G70,NORMINV(RAND(),Assumptions!D70,Assumptions!E70)))</f>
        <v>0.15556500349927482</v>
      </c>
      <c r="D818" s="77">
        <f ca="1">MAX(Assumptions!F71,MIN(Assumptions!G71,NORMINV(RAND(),Assumptions!D71,Assumptions!E71)))</f>
        <v>0.29223481051209904</v>
      </c>
      <c r="E818" s="77">
        <f ca="1">MAX(Assumptions!F72,MIN(Assumptions!G72,NORMINV(RAND(),Assumptions!D72,Assumptions!E72)))</f>
        <v>7.1622728717867762E-2</v>
      </c>
      <c r="F818" s="77">
        <f ca="1">MAX(Assumptions!F73,MIN(Assumptions!G73,NORMINV(RAND(),Assumptions!D73,Assumptions!E73)))</f>
        <v>3.9352034440864339E-2</v>
      </c>
      <c r="G818" s="101">
        <f ca="1">MAX(Assumptions!F74,MIN(Assumptions!G74,NORMINV(RAND(),Assumptions!D74,Assumptions!E74)))</f>
        <v>14.627550477889569</v>
      </c>
      <c r="H818" s="77">
        <f ca="1">MAX(Assumptions!F75,MIN(Assumptions!G75,NORMINV(RAND(),Assumptions!D75,Assumptions!E75)))</f>
        <v>0.68857595426534546</v>
      </c>
      <c r="I818" s="97">
        <f ca="1">'Historical Financials'!F7*(1+C818)</f>
        <v>1199.0142476308474</v>
      </c>
      <c r="J818" s="97">
        <f t="shared" ca="1" si="217"/>
        <v>1385.5389032592207</v>
      </c>
      <c r="K818" s="97">
        <f t="shared" ca="1" si="218"/>
        <v>1601.0802675931227</v>
      </c>
      <c r="L818" s="97">
        <f t="shared" ca="1" si="219"/>
        <v>1850.1523250238668</v>
      </c>
      <c r="M818" s="97">
        <f t="shared" ca="1" si="220"/>
        <v>2137.9712779403962</v>
      </c>
      <c r="N818" s="54">
        <f>Assumptions!E59</f>
        <v>0.25</v>
      </c>
      <c r="O818" s="77">
        <f t="shared" ca="1" si="221"/>
        <v>0.26055870262802477</v>
      </c>
      <c r="P818" s="77">
        <f t="shared" ca="1" si="222"/>
        <v>0.27111740525604955</v>
      </c>
      <c r="Q818" s="77">
        <f t="shared" ca="1" si="223"/>
        <v>0.28167610788407427</v>
      </c>
      <c r="R818" s="77">
        <f t="shared" ca="1" si="224"/>
        <v>0.29223481051209904</v>
      </c>
      <c r="S818" s="97">
        <f t="shared" ca="1" si="225"/>
        <v>206.40309493503901</v>
      </c>
      <c r="T818" s="97">
        <f t="shared" ca="1" si="226"/>
        <v>248.5857104021546</v>
      </c>
      <c r="U818" s="97">
        <f t="shared" ca="1" si="227"/>
        <v>298.89755134313373</v>
      </c>
      <c r="V818" s="97">
        <f t="shared" ca="1" si="228"/>
        <v>358.84702460318488</v>
      </c>
      <c r="W818" s="97">
        <f t="shared" ca="1" si="229"/>
        <v>430.21511658006932</v>
      </c>
      <c r="X818" s="97">
        <f t="shared" ca="1" si="230"/>
        <v>1228.4882835098565</v>
      </c>
      <c r="Y818" s="97">
        <f t="shared" ca="1" si="231"/>
        <v>13856.068692744268</v>
      </c>
      <c r="Z818" s="97">
        <f t="shared" ca="1" si="232"/>
        <v>9139.1418697451063</v>
      </c>
      <c r="AA818" s="97">
        <f ca="1">Assumptions!D40*Y818+(1-Assumptions!D40)*Z818</f>
        <v>11733.451622394645</v>
      </c>
      <c r="AB818" s="97">
        <f t="shared" ca="1" si="233"/>
        <v>8302.6399678094367</v>
      </c>
      <c r="AC818" s="97">
        <f t="shared" ca="1" si="234"/>
        <v>9531.1282513192928</v>
      </c>
      <c r="AD818" s="97">
        <f ca="1">AC818+Assumptions!D47-Assumptions!D48-Assumptions!D49</f>
        <v>10671.628251319293</v>
      </c>
      <c r="AE818" s="73">
        <f ca="1">AD818/Assumptions!D46</f>
        <v>229.49738174880198</v>
      </c>
      <c r="AF818" s="77">
        <f ca="1">AE818/Assumptions!D45-1</f>
        <v>1.2767597395714483</v>
      </c>
    </row>
    <row r="819" spans="2:32" x14ac:dyDescent="0.2">
      <c r="B819" s="130">
        <v>808</v>
      </c>
      <c r="C819" s="77">
        <f ca="1">MAX(Assumptions!F70,MIN(Assumptions!G70,NORMINV(RAND(),Assumptions!D70,Assumptions!E70)))</f>
        <v>9.8632147576477258E-2</v>
      </c>
      <c r="D819" s="77">
        <f ca="1">MAX(Assumptions!F71,MIN(Assumptions!G71,NORMINV(RAND(),Assumptions!D71,Assumptions!E71)))</f>
        <v>0.30278578058670297</v>
      </c>
      <c r="E819" s="77">
        <f ca="1">MAX(Assumptions!F72,MIN(Assumptions!G72,NORMINV(RAND(),Assumptions!D72,Assumptions!E72)))</f>
        <v>7.9040168743857442E-2</v>
      </c>
      <c r="F819" s="77">
        <f ca="1">MAX(Assumptions!F73,MIN(Assumptions!G73,NORMINV(RAND(),Assumptions!D73,Assumptions!E73)))</f>
        <v>3.1938206789734289E-2</v>
      </c>
      <c r="G819" s="101">
        <f ca="1">MAX(Assumptions!F74,MIN(Assumptions!G74,NORMINV(RAND(),Assumptions!D74,Assumptions!E74)))</f>
        <v>18.587840365754712</v>
      </c>
      <c r="H819" s="77">
        <f ca="1">MAX(Assumptions!F75,MIN(Assumptions!G75,NORMINV(RAND(),Assumptions!D75,Assumptions!E75)))</f>
        <v>0.54984423445937491</v>
      </c>
      <c r="I819" s="97">
        <f ca="1">'Historical Financials'!F7*(1+C819)</f>
        <v>1139.9407163253527</v>
      </c>
      <c r="J819" s="97">
        <f t="shared" ca="1" si="217"/>
        <v>1252.37551728639</v>
      </c>
      <c r="K819" s="97">
        <f t="shared" ca="1" si="218"/>
        <v>1375.9000041285483</v>
      </c>
      <c r="L819" s="97">
        <f t="shared" ca="1" si="219"/>
        <v>1511.607976386231</v>
      </c>
      <c r="M819" s="97">
        <f t="shared" ca="1" si="220"/>
        <v>1660.701117390938</v>
      </c>
      <c r="N819" s="54">
        <f>Assumptions!E59</f>
        <v>0.25</v>
      </c>
      <c r="O819" s="77">
        <f t="shared" ca="1" si="221"/>
        <v>0.26319644514667573</v>
      </c>
      <c r="P819" s="77">
        <f t="shared" ca="1" si="222"/>
        <v>0.27639289029335146</v>
      </c>
      <c r="Q819" s="77">
        <f t="shared" ca="1" si="223"/>
        <v>0.28958933544002724</v>
      </c>
      <c r="R819" s="77">
        <f t="shared" ca="1" si="224"/>
        <v>0.30278578058670297</v>
      </c>
      <c r="S819" s="97">
        <f t="shared" ca="1" si="225"/>
        <v>156.69745762424625</v>
      </c>
      <c r="T819" s="97">
        <f t="shared" ca="1" si="226"/>
        <v>181.24008771653627</v>
      </c>
      <c r="U819" s="97">
        <f t="shared" ca="1" si="227"/>
        <v>209.09970247425656</v>
      </c>
      <c r="V819" s="97">
        <f t="shared" ca="1" si="228"/>
        <v>240.69186645799593</v>
      </c>
      <c r="W819" s="97">
        <f t="shared" ca="1" si="229"/>
        <v>276.48185165478094</v>
      </c>
      <c r="X819" s="97">
        <f t="shared" ca="1" si="230"/>
        <v>833.86678271769142</v>
      </c>
      <c r="Y819" s="97">
        <f t="shared" ca="1" si="231"/>
        <v>6057.3312526648297</v>
      </c>
      <c r="Z819" s="97">
        <f t="shared" ca="1" si="232"/>
        <v>9346.6480150335228</v>
      </c>
      <c r="AA819" s="97">
        <f ca="1">Assumptions!D40*Y819+(1-Assumptions!D40)*Z819</f>
        <v>7537.5237957307418</v>
      </c>
      <c r="AB819" s="97">
        <f t="shared" ca="1" si="233"/>
        <v>5152.7685479418142</v>
      </c>
      <c r="AC819" s="97">
        <f t="shared" ca="1" si="234"/>
        <v>5986.6353306595056</v>
      </c>
      <c r="AD819" s="97">
        <f ca="1">AC819+Assumptions!D47-Assumptions!D48-Assumptions!D49</f>
        <v>7127.1353306595056</v>
      </c>
      <c r="AE819" s="73">
        <f ca="1">AD819/Assumptions!D46</f>
        <v>153.27172754106465</v>
      </c>
      <c r="AF819" s="77">
        <f ca="1">AE819/Assumptions!D45-1</f>
        <v>0.52055285258992723</v>
      </c>
    </row>
    <row r="820" spans="2:32" x14ac:dyDescent="0.2">
      <c r="B820" s="130">
        <v>809</v>
      </c>
      <c r="C820" s="77">
        <f ca="1">MAX(Assumptions!F70,MIN(Assumptions!G70,NORMINV(RAND(),Assumptions!D70,Assumptions!E70)))</f>
        <v>0.13588648608334564</v>
      </c>
      <c r="D820" s="77">
        <f ca="1">MAX(Assumptions!F71,MIN(Assumptions!G71,NORMINV(RAND(),Assumptions!D71,Assumptions!E71)))</f>
        <v>0.33044400584717865</v>
      </c>
      <c r="E820" s="77">
        <f ca="1">MAX(Assumptions!F72,MIN(Assumptions!G72,NORMINV(RAND(),Assumptions!D72,Assumptions!E72)))</f>
        <v>8.9272592557157499E-2</v>
      </c>
      <c r="F820" s="77">
        <f ca="1">MAX(Assumptions!F73,MIN(Assumptions!G73,NORMINV(RAND(),Assumptions!D73,Assumptions!E73)))</f>
        <v>2.3394977105643245E-2</v>
      </c>
      <c r="G820" s="101">
        <f ca="1">MAX(Assumptions!F74,MIN(Assumptions!G74,NORMINV(RAND(),Assumptions!D74,Assumptions!E74)))</f>
        <v>17.075263443568591</v>
      </c>
      <c r="H820" s="77">
        <f ca="1">MAX(Assumptions!F75,MIN(Assumptions!G75,NORMINV(RAND(),Assumptions!D75,Assumptions!E75)))</f>
        <v>0.62968585875616234</v>
      </c>
      <c r="I820" s="97">
        <f ca="1">'Historical Financials'!F7*(1+C820)</f>
        <v>1178.5958179600796</v>
      </c>
      <c r="J820" s="97">
        <f t="shared" ca="1" si="217"/>
        <v>1338.7510621752015</v>
      </c>
      <c r="K820" s="97">
        <f t="shared" ca="1" si="218"/>
        <v>1520.6692397545364</v>
      </c>
      <c r="L820" s="97">
        <f t="shared" ca="1" si="219"/>
        <v>1727.3076392398132</v>
      </c>
      <c r="M820" s="97">
        <f t="shared" ca="1" si="220"/>
        <v>1962.0254047210308</v>
      </c>
      <c r="N820" s="54">
        <f>Assumptions!E59</f>
        <v>0.25</v>
      </c>
      <c r="O820" s="77">
        <f t="shared" ca="1" si="221"/>
        <v>0.27011100146179468</v>
      </c>
      <c r="P820" s="77">
        <f t="shared" ca="1" si="222"/>
        <v>0.29022200292358935</v>
      </c>
      <c r="Q820" s="77">
        <f t="shared" ca="1" si="223"/>
        <v>0.31033300438538397</v>
      </c>
      <c r="R820" s="77">
        <f t="shared" ca="1" si="224"/>
        <v>0.33044400584717865</v>
      </c>
      <c r="S820" s="97">
        <f t="shared" ca="1" si="225"/>
        <v>185.53627993965358</v>
      </c>
      <c r="T820" s="97">
        <f t="shared" ca="1" si="226"/>
        <v>227.70157871880085</v>
      </c>
      <c r="U820" s="97">
        <f t="shared" ca="1" si="227"/>
        <v>277.90031322332919</v>
      </c>
      <c r="V820" s="97">
        <f t="shared" ca="1" si="228"/>
        <v>337.53716613421255</v>
      </c>
      <c r="W820" s="97">
        <f t="shared" ca="1" si="229"/>
        <v>408.25023642753087</v>
      </c>
      <c r="X820" s="97">
        <f t="shared" ca="1" si="230"/>
        <v>1083.239553670129</v>
      </c>
      <c r="Y820" s="97">
        <f t="shared" ca="1" si="231"/>
        <v>6342.0820334583441</v>
      </c>
      <c r="Z820" s="97">
        <f t="shared" ca="1" si="232"/>
        <v>11070.568349222964</v>
      </c>
      <c r="AA820" s="97">
        <f ca="1">Assumptions!D40*Y820+(1-Assumptions!D40)*Z820</f>
        <v>8469.9008755524228</v>
      </c>
      <c r="AB820" s="97">
        <f t="shared" ca="1" si="233"/>
        <v>5523.259469615783</v>
      </c>
      <c r="AC820" s="97">
        <f t="shared" ca="1" si="234"/>
        <v>6606.4990232859118</v>
      </c>
      <c r="AD820" s="97">
        <f ca="1">AC820+Assumptions!D47-Assumptions!D48-Assumptions!D49</f>
        <v>7746.9990232859118</v>
      </c>
      <c r="AE820" s="73">
        <f ca="1">AD820/Assumptions!D46</f>
        <v>166.60212953303036</v>
      </c>
      <c r="AF820" s="77">
        <f ca="1">AE820/Assumptions!D45-1</f>
        <v>0.6527989040975235</v>
      </c>
    </row>
    <row r="821" spans="2:32" x14ac:dyDescent="0.2">
      <c r="B821" s="130">
        <v>810</v>
      </c>
      <c r="C821" s="77">
        <f ca="1">MAX(Assumptions!F70,MIN(Assumptions!G70,NORMINV(RAND(),Assumptions!D70,Assumptions!E70)))</f>
        <v>0.10865861575726918</v>
      </c>
      <c r="D821" s="77">
        <f ca="1">MAX(Assumptions!F71,MIN(Assumptions!G71,NORMINV(RAND(),Assumptions!D71,Assumptions!E71)))</f>
        <v>0.2438349442552607</v>
      </c>
      <c r="E821" s="77">
        <f ca="1">MAX(Assumptions!F72,MIN(Assumptions!G72,NORMINV(RAND(),Assumptions!D72,Assumptions!E72)))</f>
        <v>8.6032941957821199E-2</v>
      </c>
      <c r="F821" s="77">
        <f ca="1">MAX(Assumptions!F73,MIN(Assumptions!G73,NORMINV(RAND(),Assumptions!D73,Assumptions!E73)))</f>
        <v>2.077833374775101E-2</v>
      </c>
      <c r="G821" s="101">
        <f ca="1">MAX(Assumptions!F74,MIN(Assumptions!G74,NORMINV(RAND(),Assumptions!D74,Assumptions!E74)))</f>
        <v>16.270451829983877</v>
      </c>
      <c r="H821" s="77">
        <f ca="1">MAX(Assumptions!F75,MIN(Assumptions!G75,NORMINV(RAND(),Assumptions!D75,Assumptions!E75)))</f>
        <v>0.57490503790768466</v>
      </c>
      <c r="I821" s="97">
        <f ca="1">'Historical Financials'!F7*(1+C821)</f>
        <v>1150.3441797097423</v>
      </c>
      <c r="J821" s="97">
        <f t="shared" ca="1" si="217"/>
        <v>1275.3389859214342</v>
      </c>
      <c r="K821" s="97">
        <f t="shared" ca="1" si="218"/>
        <v>1413.9155547529365</v>
      </c>
      <c r="L821" s="97">
        <f t="shared" ca="1" si="219"/>
        <v>1567.5496617300619</v>
      </c>
      <c r="M821" s="97">
        <f t="shared" ca="1" si="220"/>
        <v>1737.8774381044259</v>
      </c>
      <c r="N821" s="54">
        <f>Assumptions!E59</f>
        <v>0.25</v>
      </c>
      <c r="O821" s="77">
        <f t="shared" ca="1" si="221"/>
        <v>0.24845873606381519</v>
      </c>
      <c r="P821" s="77">
        <f t="shared" ca="1" si="222"/>
        <v>0.24691747212763035</v>
      </c>
      <c r="Q821" s="77">
        <f t="shared" ca="1" si="223"/>
        <v>0.24537620819144551</v>
      </c>
      <c r="R821" s="77">
        <f t="shared" ca="1" si="224"/>
        <v>0.2438349442552607</v>
      </c>
      <c r="S821" s="97">
        <f t="shared" ca="1" si="225"/>
        <v>165.33466606072847</v>
      </c>
      <c r="T821" s="97">
        <f t="shared" ca="1" si="226"/>
        <v>182.1696491306821</v>
      </c>
      <c r="U821" s="97">
        <f t="shared" ca="1" si="227"/>
        <v>200.7111081755433</v>
      </c>
      <c r="V821" s="97">
        <f t="shared" ca="1" si="228"/>
        <v>221.13112432312056</v>
      </c>
      <c r="W821" s="97">
        <f t="shared" ca="1" si="229"/>
        <v>243.61902705453136</v>
      </c>
      <c r="X821" s="97">
        <f t="shared" ca="1" si="230"/>
        <v>783.58345253377774</v>
      </c>
      <c r="Y821" s="97">
        <f t="shared" ca="1" si="231"/>
        <v>3810.9342976270591</v>
      </c>
      <c r="Z821" s="97">
        <f t="shared" ca="1" si="232"/>
        <v>6894.6893542351891</v>
      </c>
      <c r="AA821" s="97">
        <f ca="1">Assumptions!D40*Y821+(1-Assumptions!D40)*Z821</f>
        <v>5198.6240731007174</v>
      </c>
      <c r="AB821" s="97">
        <f t="shared" ca="1" si="233"/>
        <v>3440.910847257705</v>
      </c>
      <c r="AC821" s="97">
        <f t="shared" ca="1" si="234"/>
        <v>4224.4942997914823</v>
      </c>
      <c r="AD821" s="97">
        <f ca="1">AC821+Assumptions!D47-Assumptions!D48-Assumptions!D49</f>
        <v>5364.9942997914823</v>
      </c>
      <c r="AE821" s="73">
        <f ca="1">AD821/Assumptions!D46</f>
        <v>115.37622150089209</v>
      </c>
      <c r="AF821" s="77">
        <f ca="1">AE821/Assumptions!D45-1</f>
        <v>0.14460537203265966</v>
      </c>
    </row>
    <row r="822" spans="2:32" x14ac:dyDescent="0.2">
      <c r="B822" s="130">
        <v>811</v>
      </c>
      <c r="C822" s="77">
        <f ca="1">MAX(Assumptions!F70,MIN(Assumptions!G70,NORMINV(RAND(),Assumptions!D70,Assumptions!E70)))</f>
        <v>0.17602084668873125</v>
      </c>
      <c r="D822" s="77">
        <f ca="1">MAX(Assumptions!F71,MIN(Assumptions!G71,NORMINV(RAND(),Assumptions!D71,Assumptions!E71)))</f>
        <v>0.30322230003715084</v>
      </c>
      <c r="E822" s="77">
        <f ca="1">MAX(Assumptions!F72,MIN(Assumptions!G72,NORMINV(RAND(),Assumptions!D72,Assumptions!E72)))</f>
        <v>9.3963239451536618E-2</v>
      </c>
      <c r="F822" s="77">
        <f ca="1">MAX(Assumptions!F73,MIN(Assumptions!G73,NORMINV(RAND(),Assumptions!D73,Assumptions!E73)))</f>
        <v>4.3756435470183284E-2</v>
      </c>
      <c r="G822" s="101">
        <f ca="1">MAX(Assumptions!F74,MIN(Assumptions!G74,NORMINV(RAND(),Assumptions!D74,Assumptions!E74)))</f>
        <v>19.182237922093464</v>
      </c>
      <c r="H822" s="77">
        <f ca="1">MAX(Assumptions!F75,MIN(Assumptions!G75,NORMINV(RAND(),Assumptions!D75,Assumptions!E75)))</f>
        <v>0.49390340971080943</v>
      </c>
      <c r="I822" s="97">
        <f ca="1">'Historical Financials'!F7*(1+C822)</f>
        <v>1220.2392305242274</v>
      </c>
      <c r="J822" s="97">
        <f t="shared" ca="1" si="217"/>
        <v>1435.0267730439077</v>
      </c>
      <c r="K822" s="97">
        <f t="shared" ca="1" si="218"/>
        <v>1687.621400656094</v>
      </c>
      <c r="L822" s="97">
        <f t="shared" ca="1" si="219"/>
        <v>1984.6779484896022</v>
      </c>
      <c r="M822" s="97">
        <f t="shared" ca="1" si="220"/>
        <v>2334.022641387196</v>
      </c>
      <c r="N822" s="54">
        <f>Assumptions!E59</f>
        <v>0.25</v>
      </c>
      <c r="O822" s="77">
        <f t="shared" ca="1" si="221"/>
        <v>0.2633055750092877</v>
      </c>
      <c r="P822" s="77">
        <f t="shared" ca="1" si="222"/>
        <v>0.27661115001857539</v>
      </c>
      <c r="Q822" s="77">
        <f t="shared" ca="1" si="223"/>
        <v>0.28991672502786314</v>
      </c>
      <c r="R822" s="77">
        <f t="shared" ca="1" si="224"/>
        <v>0.30322230003715084</v>
      </c>
      <c r="S822" s="97">
        <f t="shared" ca="1" si="225"/>
        <v>150.67007915470259</v>
      </c>
      <c r="T822" s="97">
        <f t="shared" ca="1" si="226"/>
        <v>186.62167482338447</v>
      </c>
      <c r="U822" s="97">
        <f t="shared" ca="1" si="227"/>
        <v>230.56146905128713</v>
      </c>
      <c r="V822" s="97">
        <f t="shared" ca="1" si="228"/>
        <v>284.18774032913007</v>
      </c>
      <c r="W822" s="97">
        <f t="shared" ca="1" si="229"/>
        <v>349.54913092361392</v>
      </c>
      <c r="X822" s="97">
        <f t="shared" ca="1" si="230"/>
        <v>891.29764609793835</v>
      </c>
      <c r="Y822" s="97">
        <f t="shared" ca="1" si="231"/>
        <v>7266.8269234989311</v>
      </c>
      <c r="Z822" s="97">
        <f t="shared" ca="1" si="232"/>
        <v>13575.801387489415</v>
      </c>
      <c r="AA822" s="97">
        <f ca="1">Assumptions!D40*Y822+(1-Assumptions!D40)*Z822</f>
        <v>10105.86543229465</v>
      </c>
      <c r="AB822" s="97">
        <f t="shared" ca="1" si="233"/>
        <v>6450.0022767963455</v>
      </c>
      <c r="AC822" s="97">
        <f t="shared" ca="1" si="234"/>
        <v>7341.2999228942836</v>
      </c>
      <c r="AD822" s="97">
        <f ca="1">AC822+Assumptions!D47-Assumptions!D48-Assumptions!D49</f>
        <v>8481.7999228942826</v>
      </c>
      <c r="AE822" s="73">
        <f ca="1">AD822/Assumptions!D46</f>
        <v>182.40429941708135</v>
      </c>
      <c r="AF822" s="77">
        <f ca="1">AE822/Assumptions!D45-1</f>
        <v>0.80956646247104525</v>
      </c>
    </row>
    <row r="823" spans="2:32" x14ac:dyDescent="0.2">
      <c r="B823" s="130">
        <v>812</v>
      </c>
      <c r="C823" s="77">
        <f ca="1">MAX(Assumptions!F70,MIN(Assumptions!G70,NORMINV(RAND(),Assumptions!D70,Assumptions!E70)))</f>
        <v>0.20877483433019478</v>
      </c>
      <c r="D823" s="77">
        <f ca="1">MAX(Assumptions!F71,MIN(Assumptions!G71,NORMINV(RAND(),Assumptions!D71,Assumptions!E71)))</f>
        <v>0.28308097887667344</v>
      </c>
      <c r="E823" s="77">
        <f ca="1">MAX(Assumptions!F72,MIN(Assumptions!G72,NORMINV(RAND(),Assumptions!D72,Assumptions!E72)))</f>
        <v>9.0242853070884324E-2</v>
      </c>
      <c r="F823" s="77">
        <f ca="1">MAX(Assumptions!F73,MIN(Assumptions!G73,NORMINV(RAND(),Assumptions!D73,Assumptions!E73)))</f>
        <v>3.2717419417043966E-2</v>
      </c>
      <c r="G823" s="101">
        <f ca="1">MAX(Assumptions!F74,MIN(Assumptions!G74,NORMINV(RAND(),Assumptions!D74,Assumptions!E74)))</f>
        <v>15.341463165583432</v>
      </c>
      <c r="H823" s="77">
        <f ca="1">MAX(Assumptions!F75,MIN(Assumptions!G75,NORMINV(RAND(),Assumptions!D75,Assumptions!E75)))</f>
        <v>0.65739362035717397</v>
      </c>
      <c r="I823" s="97">
        <f ca="1">'Historical Financials'!F7*(1+C823)</f>
        <v>1254.2247681010099</v>
      </c>
      <c r="J823" s="97">
        <f t="shared" ca="1" si="217"/>
        <v>1516.0753362741252</v>
      </c>
      <c r="K823" s="97">
        <f t="shared" ca="1" si="218"/>
        <v>1832.5937134368501</v>
      </c>
      <c r="L823" s="97">
        <f t="shared" ca="1" si="219"/>
        <v>2215.193162354185</v>
      </c>
      <c r="M823" s="97">
        <f t="shared" ca="1" si="220"/>
        <v>2677.6697478340602</v>
      </c>
      <c r="N823" s="54">
        <f>Assumptions!E59</f>
        <v>0.25</v>
      </c>
      <c r="O823" s="77">
        <f t="shared" ca="1" si="221"/>
        <v>0.25827024471916837</v>
      </c>
      <c r="P823" s="77">
        <f t="shared" ca="1" si="222"/>
        <v>0.26654048943833675</v>
      </c>
      <c r="Q823" s="77">
        <f t="shared" ca="1" si="223"/>
        <v>0.27481073415750507</v>
      </c>
      <c r="R823" s="77">
        <f t="shared" ca="1" si="224"/>
        <v>0.28308097887667344</v>
      </c>
      <c r="S823" s="97">
        <f t="shared" ca="1" si="225"/>
        <v>206.12984026088995</v>
      </c>
      <c r="T823" s="97">
        <f t="shared" ca="1" si="226"/>
        <v>257.40717117421838</v>
      </c>
      <c r="U823" s="97">
        <f t="shared" ca="1" si="227"/>
        <v>321.11076740302786</v>
      </c>
      <c r="V823" s="97">
        <f t="shared" ca="1" si="228"/>
        <v>400.19419040504567</v>
      </c>
      <c r="W823" s="97">
        <f t="shared" ca="1" si="229"/>
        <v>498.30263747156118</v>
      </c>
      <c r="X823" s="97">
        <f t="shared" ca="1" si="230"/>
        <v>1260.1736581614009</v>
      </c>
      <c r="Y823" s="97">
        <f t="shared" ca="1" si="231"/>
        <v>8945.7094222875585</v>
      </c>
      <c r="Z823" s="97">
        <f t="shared" ca="1" si="232"/>
        <v>11628.788782479407</v>
      </c>
      <c r="AA823" s="97">
        <f ca="1">Assumptions!D40*Y823+(1-Assumptions!D40)*Z823</f>
        <v>10153.095134373889</v>
      </c>
      <c r="AB823" s="97">
        <f t="shared" ca="1" si="233"/>
        <v>6591.4689943109734</v>
      </c>
      <c r="AC823" s="97">
        <f t="shared" ca="1" si="234"/>
        <v>7851.6426524723738</v>
      </c>
      <c r="AD823" s="97">
        <f ca="1">AC823+Assumptions!D47-Assumptions!D48-Assumptions!D49</f>
        <v>8992.1426524723738</v>
      </c>
      <c r="AE823" s="73">
        <f ca="1">AD823/Assumptions!D46</f>
        <v>193.37941188112632</v>
      </c>
      <c r="AF823" s="77">
        <f ca="1">AE823/Assumptions!D45-1</f>
        <v>0.91844654643974533</v>
      </c>
    </row>
    <row r="824" spans="2:32" x14ac:dyDescent="0.2">
      <c r="B824" s="130">
        <v>813</v>
      </c>
      <c r="C824" s="77">
        <f ca="1">MAX(Assumptions!F70,MIN(Assumptions!G70,NORMINV(RAND(),Assumptions!D70,Assumptions!E70)))</f>
        <v>0.20839054553466674</v>
      </c>
      <c r="D824" s="77">
        <f ca="1">MAX(Assumptions!F71,MIN(Assumptions!G71,NORMINV(RAND(),Assumptions!D71,Assumptions!E71)))</f>
        <v>0.23197765893951278</v>
      </c>
      <c r="E824" s="77">
        <f ca="1">MAX(Assumptions!F72,MIN(Assumptions!G72,NORMINV(RAND(),Assumptions!D72,Assumptions!E72)))</f>
        <v>8.941704591471003E-2</v>
      </c>
      <c r="F824" s="77">
        <f ca="1">MAX(Assumptions!F73,MIN(Assumptions!G73,NORMINV(RAND(),Assumptions!D73,Assumptions!E73)))</f>
        <v>3.5734671147127077E-2</v>
      </c>
      <c r="G824" s="101">
        <f ca="1">MAX(Assumptions!F74,MIN(Assumptions!G74,NORMINV(RAND(),Assumptions!D74,Assumptions!E74)))</f>
        <v>13.881890107297663</v>
      </c>
      <c r="H824" s="77">
        <f ca="1">MAX(Assumptions!F75,MIN(Assumptions!G75,NORMINV(RAND(),Assumptions!D75,Assumptions!E75)))</f>
        <v>0.62861175779909106</v>
      </c>
      <c r="I824" s="97">
        <f ca="1">'Historical Financials'!F7*(1+C824)</f>
        <v>1253.8260300467703</v>
      </c>
      <c r="J824" s="97">
        <f t="shared" ca="1" si="217"/>
        <v>1515.1115204537823</v>
      </c>
      <c r="K824" s="97">
        <f t="shared" ca="1" si="218"/>
        <v>1830.8464367470046</v>
      </c>
      <c r="L824" s="97">
        <f t="shared" ca="1" si="219"/>
        <v>2212.3775244909139</v>
      </c>
      <c r="M824" s="97">
        <f t="shared" ca="1" si="220"/>
        <v>2673.4160837482113</v>
      </c>
      <c r="N824" s="54">
        <f>Assumptions!E59</f>
        <v>0.25</v>
      </c>
      <c r="O824" s="77">
        <f t="shared" ca="1" si="221"/>
        <v>0.24549441473487821</v>
      </c>
      <c r="P824" s="77">
        <f t="shared" ca="1" si="222"/>
        <v>0.24098882946975639</v>
      </c>
      <c r="Q824" s="77">
        <f t="shared" ca="1" si="223"/>
        <v>0.23648324420463457</v>
      </c>
      <c r="R824" s="77">
        <f t="shared" ca="1" si="224"/>
        <v>0.23197765893951278</v>
      </c>
      <c r="S824" s="97">
        <f t="shared" ca="1" si="225"/>
        <v>197.04244618048907</v>
      </c>
      <c r="T824" s="97">
        <f t="shared" ca="1" si="226"/>
        <v>233.81303340993983</v>
      </c>
      <c r="U824" s="97">
        <f t="shared" ca="1" si="227"/>
        <v>277.35201877477073</v>
      </c>
      <c r="V824" s="97">
        <f t="shared" ca="1" si="228"/>
        <v>328.88352033540014</v>
      </c>
      <c r="W824" s="97">
        <f t="shared" ca="1" si="229"/>
        <v>389.84791676283083</v>
      </c>
      <c r="X824" s="97">
        <f t="shared" ca="1" si="230"/>
        <v>1079.9281866156359</v>
      </c>
      <c r="Y824" s="97">
        <f t="shared" ca="1" si="231"/>
        <v>7521.6308073906639</v>
      </c>
      <c r="Z824" s="97">
        <f t="shared" ca="1" si="232"/>
        <v>8609.1707193141665</v>
      </c>
      <c r="AA824" s="97">
        <f ca="1">Assumptions!D40*Y824+(1-Assumptions!D40)*Z824</f>
        <v>8011.02376775624</v>
      </c>
      <c r="AB824" s="97">
        <f t="shared" ca="1" si="233"/>
        <v>5220.5611679694275</v>
      </c>
      <c r="AC824" s="97">
        <f t="shared" ca="1" si="234"/>
        <v>6300.4893545850637</v>
      </c>
      <c r="AD824" s="97">
        <f ca="1">AC824+Assumptions!D47-Assumptions!D48-Assumptions!D49</f>
        <v>7440.9893545850637</v>
      </c>
      <c r="AE824" s="73">
        <f ca="1">AD824/Assumptions!D46</f>
        <v>160.02127644268955</v>
      </c>
      <c r="AF824" s="77">
        <f ca="1">AE824/Assumptions!D45-1</f>
        <v>0.5875126631219203</v>
      </c>
    </row>
    <row r="825" spans="2:32" x14ac:dyDescent="0.2">
      <c r="B825" s="130">
        <v>814</v>
      </c>
      <c r="C825" s="77">
        <f ca="1">MAX(Assumptions!F70,MIN(Assumptions!G70,NORMINV(RAND(),Assumptions!D70,Assumptions!E70)))</f>
        <v>0.14324107969361091</v>
      </c>
      <c r="D825" s="77">
        <f ca="1">MAX(Assumptions!F71,MIN(Assumptions!G71,NORMINV(RAND(),Assumptions!D71,Assumptions!E71)))</f>
        <v>0.39013607118767646</v>
      </c>
      <c r="E825" s="77">
        <f ca="1">MAX(Assumptions!F72,MIN(Assumptions!G72,NORMINV(RAND(),Assumptions!D72,Assumptions!E72)))</f>
        <v>7.9566419112977474E-2</v>
      </c>
      <c r="F825" s="77">
        <f ca="1">MAX(Assumptions!F73,MIN(Assumptions!G73,NORMINV(RAND(),Assumptions!D73,Assumptions!E73)))</f>
        <v>2.8004129323892672E-2</v>
      </c>
      <c r="G825" s="101">
        <f ca="1">MAX(Assumptions!F74,MIN(Assumptions!G74,NORMINV(RAND(),Assumptions!D74,Assumptions!E74)))</f>
        <v>16.19609337736566</v>
      </c>
      <c r="H825" s="77">
        <f ca="1">MAX(Assumptions!F75,MIN(Assumptions!G75,NORMINV(RAND(),Assumptions!D75,Assumptions!E75)))</f>
        <v>0.65229070577804382</v>
      </c>
      <c r="I825" s="97">
        <f ca="1">'Historical Financials'!F7*(1+C825)</f>
        <v>1186.2269442900906</v>
      </c>
      <c r="J825" s="97">
        <f t="shared" ca="1" si="217"/>
        <v>1356.1433725518561</v>
      </c>
      <c r="K825" s="97">
        <f t="shared" ca="1" si="218"/>
        <v>1550.3988134555188</v>
      </c>
      <c r="L825" s="97">
        <f t="shared" ca="1" si="219"/>
        <v>1772.4796134505807</v>
      </c>
      <c r="M825" s="97">
        <f t="shared" ca="1" si="220"/>
        <v>2026.3715070161561</v>
      </c>
      <c r="N825" s="54">
        <f>Assumptions!E59</f>
        <v>0.25</v>
      </c>
      <c r="O825" s="77">
        <f t="shared" ca="1" si="221"/>
        <v>0.28503401779691911</v>
      </c>
      <c r="P825" s="77">
        <f t="shared" ca="1" si="222"/>
        <v>0.32006803559383823</v>
      </c>
      <c r="Q825" s="77">
        <f t="shared" ca="1" si="223"/>
        <v>0.35510205339075734</v>
      </c>
      <c r="R825" s="77">
        <f t="shared" ca="1" si="224"/>
        <v>0.39013607118767646</v>
      </c>
      <c r="S825" s="97">
        <f t="shared" ca="1" si="225"/>
        <v>193.44120267597887</v>
      </c>
      <c r="T825" s="97">
        <f t="shared" ca="1" si="226"/>
        <v>252.14101165469768</v>
      </c>
      <c r="U825" s="97">
        <f t="shared" ca="1" si="227"/>
        <v>323.68824073172635</v>
      </c>
      <c r="V825" s="97">
        <f t="shared" ca="1" si="228"/>
        <v>410.55904347303721</v>
      </c>
      <c r="W825" s="97">
        <f t="shared" ca="1" si="229"/>
        <v>515.6753438107811</v>
      </c>
      <c r="X825" s="97">
        <f t="shared" ca="1" si="230"/>
        <v>1306.7155513591908</v>
      </c>
      <c r="Y825" s="97">
        <f t="shared" ca="1" si="231"/>
        <v>10281.08691441824</v>
      </c>
      <c r="Z825" s="97">
        <f t="shared" ca="1" si="232"/>
        <v>12803.993597919631</v>
      </c>
      <c r="AA825" s="97">
        <f ca="1">Assumptions!D40*Y825+(1-Assumptions!D40)*Z825</f>
        <v>11416.394921993866</v>
      </c>
      <c r="AB825" s="97">
        <f t="shared" ca="1" si="233"/>
        <v>7785.4218361987605</v>
      </c>
      <c r="AC825" s="97">
        <f t="shared" ca="1" si="234"/>
        <v>9092.137387557952</v>
      </c>
      <c r="AD825" s="97">
        <f ca="1">AC825+Assumptions!D47-Assumptions!D48-Assumptions!D49</f>
        <v>10232.637387557952</v>
      </c>
      <c r="AE825" s="73">
        <f ca="1">AD825/Assumptions!D46</f>
        <v>220.05671801199898</v>
      </c>
      <c r="AF825" s="77">
        <f ca="1">AE825/Assumptions!D45-1</f>
        <v>1.1831023612301488</v>
      </c>
    </row>
    <row r="826" spans="2:32" x14ac:dyDescent="0.2">
      <c r="B826" s="130">
        <v>815</v>
      </c>
      <c r="C826" s="77">
        <f ca="1">MAX(Assumptions!F70,MIN(Assumptions!G70,NORMINV(RAND(),Assumptions!D70,Assumptions!E70)))</f>
        <v>0.12671387239128695</v>
      </c>
      <c r="D826" s="77">
        <f ca="1">MAX(Assumptions!F71,MIN(Assumptions!G71,NORMINV(RAND(),Assumptions!D71,Assumptions!E71)))</f>
        <v>0.27836963947447119</v>
      </c>
      <c r="E826" s="77">
        <f ca="1">MAX(Assumptions!F72,MIN(Assumptions!G72,NORMINV(RAND(),Assumptions!D72,Assumptions!E72)))</f>
        <v>8.7347612899193045E-2</v>
      </c>
      <c r="F826" s="77">
        <f ca="1">MAX(Assumptions!F73,MIN(Assumptions!G73,NORMINV(RAND(),Assumptions!D73,Assumptions!E73)))</f>
        <v>4.3493452389401804E-2</v>
      </c>
      <c r="G826" s="101">
        <f ca="1">MAX(Assumptions!F74,MIN(Assumptions!G74,NORMINV(RAND(),Assumptions!D74,Assumptions!E74)))</f>
        <v>19.67357571368526</v>
      </c>
      <c r="H826" s="77">
        <f ca="1">MAX(Assumptions!F75,MIN(Assumptions!G75,NORMINV(RAND(),Assumptions!D75,Assumptions!E75)))</f>
        <v>0.57774569654902674</v>
      </c>
      <c r="I826" s="97">
        <f ca="1">'Historical Financials'!F7*(1+C826)</f>
        <v>1169.0783139931991</v>
      </c>
      <c r="J826" s="97">
        <f t="shared" ca="1" si="217"/>
        <v>1317.216754287954</v>
      </c>
      <c r="K826" s="97">
        <f t="shared" ca="1" si="218"/>
        <v>1484.1263900024628</v>
      </c>
      <c r="L826" s="97">
        <f t="shared" ca="1" si="219"/>
        <v>1672.1857919977761</v>
      </c>
      <c r="M826" s="97">
        <f t="shared" ca="1" si="220"/>
        <v>1884.0749290595052</v>
      </c>
      <c r="N826" s="54">
        <f>Assumptions!E59</f>
        <v>0.25</v>
      </c>
      <c r="O826" s="77">
        <f t="shared" ca="1" si="221"/>
        <v>0.25709240986861781</v>
      </c>
      <c r="P826" s="77">
        <f t="shared" ca="1" si="222"/>
        <v>0.26418481973723562</v>
      </c>
      <c r="Q826" s="77">
        <f t="shared" ca="1" si="223"/>
        <v>0.27127722960585338</v>
      </c>
      <c r="R826" s="77">
        <f t="shared" ca="1" si="224"/>
        <v>0.27836963947447119</v>
      </c>
      <c r="S826" s="97">
        <f t="shared" ca="1" si="225"/>
        <v>168.85749120959065</v>
      </c>
      <c r="T826" s="97">
        <f t="shared" ca="1" si="226"/>
        <v>195.65151739885567</v>
      </c>
      <c r="U826" s="97">
        <f t="shared" ca="1" si="227"/>
        <v>226.52464887570045</v>
      </c>
      <c r="V826" s="97">
        <f t="shared" ca="1" si="228"/>
        <v>262.08042834558285</v>
      </c>
      <c r="W826" s="97">
        <f t="shared" ca="1" si="229"/>
        <v>303.00985721228824</v>
      </c>
      <c r="X826" s="97">
        <f t="shared" ca="1" si="230"/>
        <v>883.80702907959812</v>
      </c>
      <c r="Y826" s="97">
        <f t="shared" ca="1" si="231"/>
        <v>7210.0069488247382</v>
      </c>
      <c r="Z826" s="97">
        <f t="shared" ca="1" si="232"/>
        <v>10318.185671423769</v>
      </c>
      <c r="AA826" s="97">
        <f ca="1">Assumptions!D40*Y826+(1-Assumptions!D40)*Z826</f>
        <v>8608.6873739943021</v>
      </c>
      <c r="AB826" s="97">
        <f t="shared" ca="1" si="233"/>
        <v>5663.6304717645553</v>
      </c>
      <c r="AC826" s="97">
        <f t="shared" ca="1" si="234"/>
        <v>6547.437500844153</v>
      </c>
      <c r="AD826" s="97">
        <f ca="1">AC826+Assumptions!D47-Assumptions!D48-Assumptions!D49</f>
        <v>7687.937500844153</v>
      </c>
      <c r="AE826" s="73">
        <f ca="1">AD826/Assumptions!D46</f>
        <v>165.33198926546567</v>
      </c>
      <c r="AF826" s="77">
        <f ca="1">AE826/Assumptions!D45-1</f>
        <v>0.6401983062050165</v>
      </c>
    </row>
    <row r="827" spans="2:32" x14ac:dyDescent="0.2">
      <c r="B827" s="130">
        <v>816</v>
      </c>
      <c r="C827" s="77">
        <f ca="1">MAX(Assumptions!F70,MIN(Assumptions!G70,NORMINV(RAND(),Assumptions!D70,Assumptions!E70)))</f>
        <v>0.16131501582376404</v>
      </c>
      <c r="D827" s="77">
        <f ca="1">MAX(Assumptions!F71,MIN(Assumptions!G71,NORMINV(RAND(),Assumptions!D71,Assumptions!E71)))</f>
        <v>0.28743427130417382</v>
      </c>
      <c r="E827" s="77">
        <f ca="1">MAX(Assumptions!F72,MIN(Assumptions!G72,NORMINV(RAND(),Assumptions!D72,Assumptions!E72)))</f>
        <v>9.2594076181239909E-2</v>
      </c>
      <c r="F827" s="77">
        <f ca="1">MAX(Assumptions!F73,MIN(Assumptions!G73,NORMINV(RAND(),Assumptions!D73,Assumptions!E73)))</f>
        <v>3.7087115718306217E-2</v>
      </c>
      <c r="G827" s="101">
        <f ca="1">MAX(Assumptions!F74,MIN(Assumptions!G74,NORMINV(RAND(),Assumptions!D74,Assumptions!E74)))</f>
        <v>12.114464174057838</v>
      </c>
      <c r="H827" s="77">
        <f ca="1">MAX(Assumptions!F75,MIN(Assumptions!G75,NORMINV(RAND(),Assumptions!D75,Assumptions!E75)))</f>
        <v>0.62047828466288923</v>
      </c>
      <c r="I827" s="97">
        <f ca="1">'Historical Financials'!F7*(1+C827)</f>
        <v>1204.9804604187373</v>
      </c>
      <c r="J827" s="97">
        <f t="shared" ca="1" si="217"/>
        <v>1399.3619024585123</v>
      </c>
      <c r="K827" s="97">
        <f t="shared" ca="1" si="218"/>
        <v>1625.0999898967796</v>
      </c>
      <c r="L827" s="97">
        <f t="shared" ca="1" si="219"/>
        <v>1887.2530204821771</v>
      </c>
      <c r="M827" s="97">
        <f t="shared" ca="1" si="220"/>
        <v>2191.6952713447058</v>
      </c>
      <c r="N827" s="54">
        <f>Assumptions!E59</f>
        <v>0.25</v>
      </c>
      <c r="O827" s="77">
        <f t="shared" ca="1" si="221"/>
        <v>0.25935856782604344</v>
      </c>
      <c r="P827" s="77">
        <f t="shared" ca="1" si="222"/>
        <v>0.26871713565208688</v>
      </c>
      <c r="Q827" s="77">
        <f t="shared" ca="1" si="223"/>
        <v>0.27807570347813038</v>
      </c>
      <c r="R827" s="77">
        <f t="shared" ca="1" si="224"/>
        <v>0.28743427130417382</v>
      </c>
      <c r="S827" s="97">
        <f t="shared" ca="1" si="225"/>
        <v>186.91605228322913</v>
      </c>
      <c r="T827" s="97">
        <f t="shared" ca="1" si="226"/>
        <v>225.19421627404242</v>
      </c>
      <c r="U827" s="97">
        <f t="shared" ca="1" si="227"/>
        <v>270.95803613721131</v>
      </c>
      <c r="V827" s="97">
        <f t="shared" ca="1" si="228"/>
        <v>325.6265144271876</v>
      </c>
      <c r="W827" s="97">
        <f t="shared" ca="1" si="229"/>
        <v>390.88167080055126</v>
      </c>
      <c r="X827" s="97">
        <f t="shared" ca="1" si="230"/>
        <v>1047.0043260520272</v>
      </c>
      <c r="Y827" s="97">
        <f t="shared" ca="1" si="231"/>
        <v>7303.1983948823636</v>
      </c>
      <c r="Z827" s="97">
        <f t="shared" ca="1" si="232"/>
        <v>7631.7288038241113</v>
      </c>
      <c r="AA827" s="97">
        <f ca="1">Assumptions!D40*Y827+(1-Assumptions!D40)*Z827</f>
        <v>7451.0370789061508</v>
      </c>
      <c r="AB827" s="97">
        <f t="shared" ca="1" si="233"/>
        <v>4785.4470691463584</v>
      </c>
      <c r="AC827" s="97">
        <f t="shared" ca="1" si="234"/>
        <v>5832.4513951983854</v>
      </c>
      <c r="AD827" s="97">
        <f ca="1">AC827+Assumptions!D47-Assumptions!D48-Assumptions!D49</f>
        <v>6972.9513951983854</v>
      </c>
      <c r="AE827" s="73">
        <f ca="1">AD827/Assumptions!D46</f>
        <v>149.95594398276097</v>
      </c>
      <c r="AF827" s="77">
        <f ca="1">AE827/Assumptions!D45-1</f>
        <v>0.48765817443215242</v>
      </c>
    </row>
    <row r="828" spans="2:32" x14ac:dyDescent="0.2">
      <c r="B828" s="130">
        <v>817</v>
      </c>
      <c r="C828" s="77">
        <f ca="1">MAX(Assumptions!F70,MIN(Assumptions!G70,NORMINV(RAND(),Assumptions!D70,Assumptions!E70)))</f>
        <v>0.15075096052798725</v>
      </c>
      <c r="D828" s="77">
        <f ca="1">MAX(Assumptions!F71,MIN(Assumptions!G71,NORMINV(RAND(),Assumptions!D71,Assumptions!E71)))</f>
        <v>0.3004601812414236</v>
      </c>
      <c r="E828" s="77">
        <f ca="1">MAX(Assumptions!F72,MIN(Assumptions!G72,NORMINV(RAND(),Assumptions!D72,Assumptions!E72)))</f>
        <v>7.5357122269900448E-2</v>
      </c>
      <c r="F828" s="77">
        <f ca="1">MAX(Assumptions!F73,MIN(Assumptions!G73,NORMINV(RAND(),Assumptions!D73,Assumptions!E73)))</f>
        <v>3.8009172900858597E-2</v>
      </c>
      <c r="G828" s="101">
        <f ca="1">MAX(Assumptions!F74,MIN(Assumptions!G74,NORMINV(RAND(),Assumptions!D74,Assumptions!E74)))</f>
        <v>16.038835903467312</v>
      </c>
      <c r="H828" s="77">
        <f ca="1">MAX(Assumptions!F75,MIN(Assumptions!G75,NORMINV(RAND(),Assumptions!D75,Assumptions!E75)))</f>
        <v>0.6279778517986252</v>
      </c>
      <c r="I828" s="97">
        <f ca="1">'Historical Financials'!F7*(1+C828)</f>
        <v>1194.0191966438395</v>
      </c>
      <c r="J828" s="97">
        <f t="shared" ca="1" si="217"/>
        <v>1374.0187374267541</v>
      </c>
      <c r="K828" s="97">
        <f t="shared" ca="1" si="218"/>
        <v>1581.1533818772896</v>
      </c>
      <c r="L828" s="97">
        <f t="shared" ca="1" si="219"/>
        <v>1819.5137729373664</v>
      </c>
      <c r="M828" s="97">
        <f t="shared" ca="1" si="220"/>
        <v>2093.8072219015767</v>
      </c>
      <c r="N828" s="54">
        <f>Assumptions!E59</f>
        <v>0.25</v>
      </c>
      <c r="O828" s="77">
        <f t="shared" ca="1" si="221"/>
        <v>0.2626150453103559</v>
      </c>
      <c r="P828" s="77">
        <f t="shared" ca="1" si="222"/>
        <v>0.2752300906207118</v>
      </c>
      <c r="Q828" s="77">
        <f t="shared" ca="1" si="223"/>
        <v>0.2878451359310677</v>
      </c>
      <c r="R828" s="77">
        <f t="shared" ca="1" si="224"/>
        <v>0.3004601812414236</v>
      </c>
      <c r="S828" s="97">
        <f t="shared" ca="1" si="225"/>
        <v>187.45440252867962</v>
      </c>
      <c r="T828" s="97">
        <f t="shared" ca="1" si="226"/>
        <v>226.59826768305564</v>
      </c>
      <c r="U828" s="97">
        <f t="shared" ca="1" si="227"/>
        <v>273.28402235165055</v>
      </c>
      <c r="V828" s="97">
        <f t="shared" ca="1" si="228"/>
        <v>328.89598302126836</v>
      </c>
      <c r="W828" s="97">
        <f t="shared" ca="1" si="229"/>
        <v>395.06444439317823</v>
      </c>
      <c r="X828" s="97">
        <f t="shared" ca="1" si="230"/>
        <v>1110.7141123640968</v>
      </c>
      <c r="Y828" s="97">
        <f t="shared" ca="1" si="231"/>
        <v>10980.000886126849</v>
      </c>
      <c r="Z828" s="97">
        <f t="shared" ca="1" si="232"/>
        <v>10090.123046168464</v>
      </c>
      <c r="AA828" s="97">
        <f ca="1">Assumptions!D40*Y828+(1-Assumptions!D40)*Z828</f>
        <v>10579.555858145577</v>
      </c>
      <c r="AB828" s="97">
        <f t="shared" ca="1" si="233"/>
        <v>7357.0525243719349</v>
      </c>
      <c r="AC828" s="97">
        <f t="shared" ca="1" si="234"/>
        <v>8467.7666367360325</v>
      </c>
      <c r="AD828" s="97">
        <f ca="1">AC828+Assumptions!D47-Assumptions!D48-Assumptions!D49</f>
        <v>9608.2666367360325</v>
      </c>
      <c r="AE828" s="73">
        <f ca="1">AD828/Assumptions!D46</f>
        <v>206.62939003733402</v>
      </c>
      <c r="AF828" s="77">
        <f ca="1">AE828/Assumptions!D45-1</f>
        <v>1.0498947424338692</v>
      </c>
    </row>
    <row r="829" spans="2:32" x14ac:dyDescent="0.2">
      <c r="B829" s="130">
        <v>818</v>
      </c>
      <c r="C829" s="77">
        <f ca="1">MAX(Assumptions!F70,MIN(Assumptions!G70,NORMINV(RAND(),Assumptions!D70,Assumptions!E70)))</f>
        <v>8.6523676637746599E-2</v>
      </c>
      <c r="D829" s="77">
        <f ca="1">MAX(Assumptions!F71,MIN(Assumptions!G71,NORMINV(RAND(),Assumptions!D71,Assumptions!E71)))</f>
        <v>0.27665330174222102</v>
      </c>
      <c r="E829" s="77">
        <f ca="1">MAX(Assumptions!F72,MIN(Assumptions!G72,NORMINV(RAND(),Assumptions!D72,Assumptions!E72)))</f>
        <v>7.0275391519489291E-2</v>
      </c>
      <c r="F829" s="77">
        <f ca="1">MAX(Assumptions!F73,MIN(Assumptions!G73,NORMINV(RAND(),Assumptions!D73,Assumptions!E73)))</f>
        <v>2.3860676888235531E-2</v>
      </c>
      <c r="G829" s="101">
        <f ca="1">MAX(Assumptions!F74,MIN(Assumptions!G74,NORMINV(RAND(),Assumptions!D74,Assumptions!E74)))</f>
        <v>20.040411386367602</v>
      </c>
      <c r="H829" s="77">
        <f ca="1">MAX(Assumptions!F75,MIN(Assumptions!G75,NORMINV(RAND(),Assumptions!D75,Assumptions!E75)))</f>
        <v>0.56822272217239445</v>
      </c>
      <c r="I829" s="97">
        <f ca="1">'Historical Financials'!F7*(1+C829)</f>
        <v>1127.3769668793259</v>
      </c>
      <c r="J829" s="97">
        <f t="shared" ca="1" si="217"/>
        <v>1224.9217670104363</v>
      </c>
      <c r="K829" s="97">
        <f t="shared" ca="1" si="218"/>
        <v>1330.9065018857846</v>
      </c>
      <c r="L829" s="97">
        <f t="shared" ca="1" si="219"/>
        <v>1446.0614256900246</v>
      </c>
      <c r="M829" s="97">
        <f t="shared" ca="1" si="220"/>
        <v>1571.1799768847472</v>
      </c>
      <c r="N829" s="54">
        <f>Assumptions!E59</f>
        <v>0.25</v>
      </c>
      <c r="O829" s="77">
        <f t="shared" ca="1" si="221"/>
        <v>0.25666332543555526</v>
      </c>
      <c r="P829" s="77">
        <f t="shared" ca="1" si="222"/>
        <v>0.26332665087111051</v>
      </c>
      <c r="Q829" s="77">
        <f t="shared" ca="1" si="223"/>
        <v>0.26998997630666577</v>
      </c>
      <c r="R829" s="77">
        <f t="shared" ca="1" si="224"/>
        <v>0.27665330174222102</v>
      </c>
      <c r="S829" s="97">
        <f t="shared" ca="1" si="225"/>
        <v>160.15030225865698</v>
      </c>
      <c r="T829" s="97">
        <f t="shared" ca="1" si="226"/>
        <v>178.64495883903433</v>
      </c>
      <c r="U829" s="97">
        <f t="shared" ca="1" si="227"/>
        <v>199.1411261165531</v>
      </c>
      <c r="V829" s="97">
        <f t="shared" ca="1" si="228"/>
        <v>221.84670281014775</v>
      </c>
      <c r="W829" s="97">
        <f t="shared" ca="1" si="229"/>
        <v>246.99057995897343</v>
      </c>
      <c r="X829" s="97">
        <f t="shared" ca="1" si="230"/>
        <v>812.96891775602467</v>
      </c>
      <c r="Y829" s="97">
        <f t="shared" ca="1" si="231"/>
        <v>5448.3571511938317</v>
      </c>
      <c r="Z829" s="97">
        <f t="shared" ca="1" si="232"/>
        <v>8711.0082680460273</v>
      </c>
      <c r="AA829" s="97">
        <f ca="1">Assumptions!D40*Y829+(1-Assumptions!D40)*Z829</f>
        <v>6916.5501537773198</v>
      </c>
      <c r="AB829" s="97">
        <f t="shared" ca="1" si="233"/>
        <v>4925.063458806886</v>
      </c>
      <c r="AC829" s="97">
        <f t="shared" ca="1" si="234"/>
        <v>5738.0323765629109</v>
      </c>
      <c r="AD829" s="97">
        <f ca="1">AC829+Assumptions!D47-Assumptions!D48-Assumptions!D49</f>
        <v>6878.5323765629109</v>
      </c>
      <c r="AE829" s="73">
        <f ca="1">AD829/Assumptions!D46</f>
        <v>147.92542745296583</v>
      </c>
      <c r="AF829" s="77">
        <f ca="1">AE829/Assumptions!D45-1</f>
        <v>0.46751416123974043</v>
      </c>
    </row>
    <row r="830" spans="2:32" x14ac:dyDescent="0.2">
      <c r="B830" s="130">
        <v>819</v>
      </c>
      <c r="C830" s="77">
        <f ca="1">MAX(Assumptions!F70,MIN(Assumptions!G70,NORMINV(RAND(),Assumptions!D70,Assumptions!E70)))</f>
        <v>0.17801344501828525</v>
      </c>
      <c r="D830" s="77">
        <f ca="1">MAX(Assumptions!F71,MIN(Assumptions!G71,NORMINV(RAND(),Assumptions!D71,Assumptions!E71)))</f>
        <v>0.33647090080711123</v>
      </c>
      <c r="E830" s="77">
        <f ca="1">MAX(Assumptions!F72,MIN(Assumptions!G72,NORMINV(RAND(),Assumptions!D72,Assumptions!E72)))</f>
        <v>8.6128233739916474E-2</v>
      </c>
      <c r="F830" s="77">
        <f ca="1">MAX(Assumptions!F73,MIN(Assumptions!G73,NORMINV(RAND(),Assumptions!D73,Assumptions!E73)))</f>
        <v>3.7388393990272543E-2</v>
      </c>
      <c r="G830" s="101">
        <f ca="1">MAX(Assumptions!F74,MIN(Assumptions!G74,NORMINV(RAND(),Assumptions!D74,Assumptions!E74)))</f>
        <v>13.054494269786534</v>
      </c>
      <c r="H830" s="77">
        <f ca="1">MAX(Assumptions!F75,MIN(Assumptions!G75,NORMINV(RAND(),Assumptions!D75,Assumptions!E75)))</f>
        <v>0.65571697197457779</v>
      </c>
      <c r="I830" s="97">
        <f ca="1">'Historical Financials'!F7*(1+C830)</f>
        <v>1222.3067505509728</v>
      </c>
      <c r="J830" s="97">
        <f t="shared" ca="1" si="217"/>
        <v>1439.8937860856574</v>
      </c>
      <c r="K830" s="97">
        <f t="shared" ca="1" si="218"/>
        <v>1696.2142394071873</v>
      </c>
      <c r="L830" s="97">
        <f t="shared" ca="1" si="219"/>
        <v>1998.1631796531312</v>
      </c>
      <c r="M830" s="97">
        <f t="shared" ca="1" si="220"/>
        <v>2353.8630909718759</v>
      </c>
      <c r="N830" s="54">
        <f>Assumptions!E59</f>
        <v>0.25</v>
      </c>
      <c r="O830" s="77">
        <f t="shared" ca="1" si="221"/>
        <v>0.27161772520177779</v>
      </c>
      <c r="P830" s="77">
        <f t="shared" ca="1" si="222"/>
        <v>0.29323545040355559</v>
      </c>
      <c r="Q830" s="77">
        <f t="shared" ca="1" si="223"/>
        <v>0.31485317560533344</v>
      </c>
      <c r="R830" s="77">
        <f t="shared" ca="1" si="224"/>
        <v>0.33647090080711123</v>
      </c>
      <c r="S830" s="97">
        <f t="shared" ca="1" si="225"/>
        <v>200.37182032384237</v>
      </c>
      <c r="T830" s="97">
        <f t="shared" ca="1" si="226"/>
        <v>256.45135015724344</v>
      </c>
      <c r="U830" s="97">
        <f t="shared" ca="1" si="227"/>
        <v>326.14716073558924</v>
      </c>
      <c r="V830" s="97">
        <f t="shared" ca="1" si="228"/>
        <v>412.52992189244026</v>
      </c>
      <c r="W830" s="97">
        <f t="shared" ca="1" si="229"/>
        <v>519.33206107761703</v>
      </c>
      <c r="X830" s="97">
        <f t="shared" ca="1" si="230"/>
        <v>1296.4479774323088</v>
      </c>
      <c r="Y830" s="97">
        <f t="shared" ca="1" si="231"/>
        <v>11053.566354676068</v>
      </c>
      <c r="Z830" s="97">
        <f t="shared" ca="1" si="232"/>
        <v>10339.243462066479</v>
      </c>
      <c r="AA830" s="97">
        <f ca="1">Assumptions!D40*Y830+(1-Assumptions!D40)*Z830</f>
        <v>10732.121053001752</v>
      </c>
      <c r="AB830" s="97">
        <f t="shared" ca="1" si="233"/>
        <v>7100.3547293185829</v>
      </c>
      <c r="AC830" s="97">
        <f t="shared" ca="1" si="234"/>
        <v>8396.802706750892</v>
      </c>
      <c r="AD830" s="97">
        <f ca="1">AC830+Assumptions!D47-Assumptions!D48-Assumptions!D49</f>
        <v>9537.302706750892</v>
      </c>
      <c r="AE830" s="73">
        <f ca="1">AD830/Assumptions!D46</f>
        <v>205.10328401614822</v>
      </c>
      <c r="AF830" s="77">
        <f ca="1">AE830/Assumptions!D45-1</f>
        <v>1.0347548017475021</v>
      </c>
    </row>
    <row r="831" spans="2:32" x14ac:dyDescent="0.2">
      <c r="B831" s="130">
        <v>820</v>
      </c>
      <c r="C831" s="77">
        <f ca="1">MAX(Assumptions!F70,MIN(Assumptions!G70,NORMINV(RAND(),Assumptions!D70,Assumptions!E70)))</f>
        <v>0.16623318406750498</v>
      </c>
      <c r="D831" s="77">
        <f ca="1">MAX(Assumptions!F71,MIN(Assumptions!G71,NORMINV(RAND(),Assumptions!D71,Assumptions!E71)))</f>
        <v>0.29360490260440986</v>
      </c>
      <c r="E831" s="77">
        <f ca="1">MAX(Assumptions!F72,MIN(Assumptions!G72,NORMINV(RAND(),Assumptions!D72,Assumptions!E72)))</f>
        <v>7.9861473355495968E-2</v>
      </c>
      <c r="F831" s="77">
        <f ca="1">MAX(Assumptions!F73,MIN(Assumptions!G73,NORMINV(RAND(),Assumptions!D73,Assumptions!E73)))</f>
        <v>3.0667065941268765E-2</v>
      </c>
      <c r="G831" s="101">
        <f ca="1">MAX(Assumptions!F74,MIN(Assumptions!G74,NORMINV(RAND(),Assumptions!D74,Assumptions!E74)))</f>
        <v>17.121454110461872</v>
      </c>
      <c r="H831" s="77">
        <f ca="1">MAX(Assumptions!F75,MIN(Assumptions!G75,NORMINV(RAND(),Assumptions!D75,Assumptions!E75)))</f>
        <v>0.6670016584462557</v>
      </c>
      <c r="I831" s="97">
        <f ca="1">'Historical Financials'!F7*(1+C831)</f>
        <v>1210.0835517884429</v>
      </c>
      <c r="J831" s="97">
        <f t="shared" ca="1" si="217"/>
        <v>1411.2395935899513</v>
      </c>
      <c r="K831" s="97">
        <f t="shared" ca="1" si="218"/>
        <v>1645.8344447145405</v>
      </c>
      <c r="L831" s="97">
        <f t="shared" ca="1" si="219"/>
        <v>1919.4267449074123</v>
      </c>
      <c r="M831" s="97">
        <f t="shared" ca="1" si="220"/>
        <v>2238.4991642976979</v>
      </c>
      <c r="N831" s="54">
        <f>Assumptions!E59</f>
        <v>0.25</v>
      </c>
      <c r="O831" s="77">
        <f t="shared" ca="1" si="221"/>
        <v>0.26090122565110246</v>
      </c>
      <c r="P831" s="77">
        <f t="shared" ca="1" si="222"/>
        <v>0.27180245130220493</v>
      </c>
      <c r="Q831" s="77">
        <f t="shared" ca="1" si="223"/>
        <v>0.28270367695330739</v>
      </c>
      <c r="R831" s="77">
        <f t="shared" ca="1" si="224"/>
        <v>0.29360490260440986</v>
      </c>
      <c r="S831" s="97">
        <f t="shared" ca="1" si="225"/>
        <v>201.78193397535674</v>
      </c>
      <c r="T831" s="97">
        <f t="shared" ca="1" si="226"/>
        <v>245.58610178006526</v>
      </c>
      <c r="U831" s="97">
        <f t="shared" ca="1" si="227"/>
        <v>298.37774684524106</v>
      </c>
      <c r="V831" s="97">
        <f t="shared" ca="1" si="228"/>
        <v>361.9344418724022</v>
      </c>
      <c r="W831" s="97">
        <f t="shared" ca="1" si="229"/>
        <v>438.37638750663575</v>
      </c>
      <c r="X831" s="97">
        <f t="shared" ca="1" si="230"/>
        <v>1199.1288282341429</v>
      </c>
      <c r="Y831" s="97">
        <f t="shared" ca="1" si="231"/>
        <v>9184.379461774528</v>
      </c>
      <c r="Z831" s="97">
        <f t="shared" ca="1" si="232"/>
        <v>11252.807405740041</v>
      </c>
      <c r="AA831" s="97">
        <f ca="1">Assumptions!D40*Y831+(1-Assumptions!D40)*Z831</f>
        <v>10115.172036559008</v>
      </c>
      <c r="AB831" s="97">
        <f t="shared" ca="1" si="233"/>
        <v>6888.63285665698</v>
      </c>
      <c r="AC831" s="97">
        <f t="shared" ca="1" si="234"/>
        <v>8087.761684891123</v>
      </c>
      <c r="AD831" s="97">
        <f ca="1">AC831+Assumptions!D47-Assumptions!D48-Assumptions!D49</f>
        <v>9228.2616848911239</v>
      </c>
      <c r="AE831" s="73">
        <f ca="1">AD831/Assumptions!D46</f>
        <v>198.45724053529298</v>
      </c>
      <c r="AF831" s="77">
        <f ca="1">AE831/Assumptions!D45-1</f>
        <v>0.96882183070727179</v>
      </c>
    </row>
    <row r="832" spans="2:32" x14ac:dyDescent="0.2">
      <c r="B832" s="130">
        <v>821</v>
      </c>
      <c r="C832" s="77">
        <f ca="1">MAX(Assumptions!F70,MIN(Assumptions!G70,NORMINV(RAND(),Assumptions!D70,Assumptions!E70)))</f>
        <v>0.14759705225232025</v>
      </c>
      <c r="D832" s="77">
        <f ca="1">MAX(Assumptions!F71,MIN(Assumptions!G71,NORMINV(RAND(),Assumptions!D71,Assumptions!E71)))</f>
        <v>0.30511833398659766</v>
      </c>
      <c r="E832" s="77">
        <f ca="1">MAX(Assumptions!F72,MIN(Assumptions!G72,NORMINV(RAND(),Assumptions!D72,Assumptions!E72)))</f>
        <v>8.1335885724912488E-2</v>
      </c>
      <c r="F832" s="77">
        <f ca="1">MAX(Assumptions!F73,MIN(Assumptions!G73,NORMINV(RAND(),Assumptions!D73,Assumptions!E73)))</f>
        <v>4.7066290825400356E-2</v>
      </c>
      <c r="G832" s="101">
        <f ca="1">MAX(Assumptions!F74,MIN(Assumptions!G74,NORMINV(RAND(),Assumptions!D74,Assumptions!E74)))</f>
        <v>12.697817755858434</v>
      </c>
      <c r="H832" s="77">
        <f ca="1">MAX(Assumptions!F75,MIN(Assumptions!G75,NORMINV(RAND(),Assumptions!D75,Assumptions!E75)))</f>
        <v>0.61491591849317107</v>
      </c>
      <c r="I832" s="97">
        <f ca="1">'Historical Financials'!F7*(1+C832)</f>
        <v>1190.7467014170074</v>
      </c>
      <c r="J832" s="97">
        <f t="shared" ca="1" si="217"/>
        <v>1366.4974045253314</v>
      </c>
      <c r="K832" s="97">
        <f t="shared" ca="1" si="218"/>
        <v>1568.1883933437166</v>
      </c>
      <c r="L832" s="97">
        <f t="shared" ca="1" si="219"/>
        <v>1799.6483775775512</v>
      </c>
      <c r="M832" s="97">
        <f t="shared" ca="1" si="220"/>
        <v>2065.2711731986683</v>
      </c>
      <c r="N832" s="54">
        <f>Assumptions!E59</f>
        <v>0.25</v>
      </c>
      <c r="O832" s="77">
        <f t="shared" ca="1" si="221"/>
        <v>0.26377958349664943</v>
      </c>
      <c r="P832" s="77">
        <f t="shared" ca="1" si="222"/>
        <v>0.27755916699329886</v>
      </c>
      <c r="Q832" s="77">
        <f t="shared" ca="1" si="223"/>
        <v>0.29133875048994823</v>
      </c>
      <c r="R832" s="77">
        <f t="shared" ca="1" si="224"/>
        <v>0.30511833398659766</v>
      </c>
      <c r="S832" s="97">
        <f t="shared" ca="1" si="225"/>
        <v>183.05227539863822</v>
      </c>
      <c r="T832" s="97">
        <f t="shared" ca="1" si="226"/>
        <v>221.64897394695674</v>
      </c>
      <c r="U832" s="97">
        <f t="shared" ca="1" si="227"/>
        <v>267.65141670673734</v>
      </c>
      <c r="V832" s="97">
        <f t="shared" ca="1" si="228"/>
        <v>322.40491088285802</v>
      </c>
      <c r="W832" s="97">
        <f t="shared" ca="1" si="229"/>
        <v>387.49055711404253</v>
      </c>
      <c r="X832" s="97">
        <f t="shared" ca="1" si="230"/>
        <v>1068.4292644278619</v>
      </c>
      <c r="Y832" s="97">
        <f t="shared" ca="1" si="231"/>
        <v>11839.308330226117</v>
      </c>
      <c r="Z832" s="97">
        <f t="shared" ca="1" si="232"/>
        <v>8001.5565191532896</v>
      </c>
      <c r="AA832" s="97">
        <f ca="1">Assumptions!D40*Y832+(1-Assumptions!D40)*Z832</f>
        <v>10112.320015243344</v>
      </c>
      <c r="AB832" s="97">
        <f t="shared" ca="1" si="233"/>
        <v>6839.8680739361544</v>
      </c>
      <c r="AC832" s="97">
        <f t="shared" ca="1" si="234"/>
        <v>7908.2973383640165</v>
      </c>
      <c r="AD832" s="97">
        <f ca="1">AC832+Assumptions!D47-Assumptions!D48-Assumptions!D49</f>
        <v>9048.7973383640165</v>
      </c>
      <c r="AE832" s="73">
        <f ca="1">AD832/Assumptions!D46</f>
        <v>194.59779222288208</v>
      </c>
      <c r="AF832" s="77">
        <f ca="1">AE832/Assumptions!D45-1</f>
        <v>0.93053365300478252</v>
      </c>
    </row>
    <row r="833" spans="2:32" x14ac:dyDescent="0.2">
      <c r="B833" s="130">
        <v>822</v>
      </c>
      <c r="C833" s="77">
        <f ca="1">MAX(Assumptions!F70,MIN(Assumptions!G70,NORMINV(RAND(),Assumptions!D70,Assumptions!E70)))</f>
        <v>8.9076529543677063E-2</v>
      </c>
      <c r="D833" s="77">
        <f ca="1">MAX(Assumptions!F71,MIN(Assumptions!G71,NORMINV(RAND(),Assumptions!D71,Assumptions!E71)))</f>
        <v>0.30966160146734717</v>
      </c>
      <c r="E833" s="77">
        <f ca="1">MAX(Assumptions!F72,MIN(Assumptions!G72,NORMINV(RAND(),Assumptions!D72,Assumptions!E72)))</f>
        <v>9.2298830765302847E-2</v>
      </c>
      <c r="F833" s="77">
        <f ca="1">MAX(Assumptions!F73,MIN(Assumptions!G73,NORMINV(RAND(),Assumptions!D73,Assumptions!E73)))</f>
        <v>3.8365736445300641E-2</v>
      </c>
      <c r="G833" s="101">
        <f ca="1">MAX(Assumptions!F74,MIN(Assumptions!G74,NORMINV(RAND(),Assumptions!D74,Assumptions!E74)))</f>
        <v>14.74187260979768</v>
      </c>
      <c r="H833" s="77">
        <f ca="1">MAX(Assumptions!F75,MIN(Assumptions!G75,NORMINV(RAND(),Assumptions!D75,Assumptions!E75)))</f>
        <v>0.67725633976976596</v>
      </c>
      <c r="I833" s="97">
        <f ca="1">'Historical Financials'!F7*(1+C833)</f>
        <v>1130.0258070545192</v>
      </c>
      <c r="J833" s="97">
        <f t="shared" ca="1" si="217"/>
        <v>1230.6845842417285</v>
      </c>
      <c r="K833" s="97">
        <f t="shared" ca="1" si="218"/>
        <v>1340.3096959688849</v>
      </c>
      <c r="L833" s="97">
        <f t="shared" ca="1" si="219"/>
        <v>1459.6998321995341</v>
      </c>
      <c r="M833" s="97">
        <f t="shared" ca="1" si="220"/>
        <v>1589.7248274273563</v>
      </c>
      <c r="N833" s="54">
        <f>Assumptions!E59</f>
        <v>0.25</v>
      </c>
      <c r="O833" s="77">
        <f t="shared" ca="1" si="221"/>
        <v>0.26491540036683681</v>
      </c>
      <c r="P833" s="77">
        <f t="shared" ca="1" si="222"/>
        <v>0.27983080073367361</v>
      </c>
      <c r="Q833" s="77">
        <f t="shared" ca="1" si="223"/>
        <v>0.29474620110051036</v>
      </c>
      <c r="R833" s="77">
        <f t="shared" ca="1" si="224"/>
        <v>0.30966160146734717</v>
      </c>
      <c r="S833" s="97">
        <f t="shared" ca="1" si="225"/>
        <v>191.32928548277985</v>
      </c>
      <c r="T833" s="97">
        <f t="shared" ca="1" si="226"/>
        <v>220.80405542936649</v>
      </c>
      <c r="U833" s="97">
        <f t="shared" ca="1" si="227"/>
        <v>254.01171907991466</v>
      </c>
      <c r="V833" s="97">
        <f t="shared" ca="1" si="228"/>
        <v>291.38343152871556</v>
      </c>
      <c r="W833" s="97">
        <f t="shared" ca="1" si="229"/>
        <v>333.39754034571371</v>
      </c>
      <c r="X833" s="97">
        <f t="shared" ca="1" si="230"/>
        <v>974.24086486531178</v>
      </c>
      <c r="Y833" s="97">
        <f t="shared" ca="1" si="231"/>
        <v>6418.8525964425826</v>
      </c>
      <c r="Z833" s="97">
        <f t="shared" ca="1" si="232"/>
        <v>7257.08093019435</v>
      </c>
      <c r="AA833" s="97">
        <f ca="1">Assumptions!D40*Y833+(1-Assumptions!D40)*Z833</f>
        <v>6796.0553466308775</v>
      </c>
      <c r="AB833" s="97">
        <f t="shared" ca="1" si="233"/>
        <v>4370.6855603937574</v>
      </c>
      <c r="AC833" s="97">
        <f t="shared" ca="1" si="234"/>
        <v>5344.9264252590692</v>
      </c>
      <c r="AD833" s="97">
        <f ca="1">AC833+Assumptions!D47-Assumptions!D48-Assumptions!D49</f>
        <v>6485.4264252590692</v>
      </c>
      <c r="AE833" s="73">
        <f ca="1">AD833/Assumptions!D46</f>
        <v>139.47153602707675</v>
      </c>
      <c r="AF833" s="77">
        <f ca="1">AE833/Assumptions!D45-1</f>
        <v>0.38364619074480899</v>
      </c>
    </row>
    <row r="834" spans="2:32" x14ac:dyDescent="0.2">
      <c r="B834" s="130">
        <v>823</v>
      </c>
      <c r="C834" s="77">
        <f ca="1">MAX(Assumptions!F70,MIN(Assumptions!G70,NORMINV(RAND(),Assumptions!D70,Assumptions!E70)))</f>
        <v>0.16323866434396259</v>
      </c>
      <c r="D834" s="77">
        <f ca="1">MAX(Assumptions!F71,MIN(Assumptions!G71,NORMINV(RAND(),Assumptions!D71,Assumptions!E71)))</f>
        <v>0.29538151208051239</v>
      </c>
      <c r="E834" s="77">
        <f ca="1">MAX(Assumptions!F72,MIN(Assumptions!G72,NORMINV(RAND(),Assumptions!D72,Assumptions!E72)))</f>
        <v>8.6293673213591451E-2</v>
      </c>
      <c r="F834" s="77">
        <f ca="1">MAX(Assumptions!F73,MIN(Assumptions!G73,NORMINV(RAND(),Assumptions!D73,Assumptions!E73)))</f>
        <v>3.5476869343472772E-2</v>
      </c>
      <c r="G834" s="101">
        <f ca="1">MAX(Assumptions!F74,MIN(Assumptions!G74,NORMINV(RAND(),Assumptions!D74,Assumptions!E74)))</f>
        <v>18.582079311589219</v>
      </c>
      <c r="H834" s="77">
        <f ca="1">MAX(Assumptions!F75,MIN(Assumptions!G75,NORMINV(RAND(),Assumptions!D75,Assumptions!E75)))</f>
        <v>0.55115584919687799</v>
      </c>
      <c r="I834" s="97">
        <f ca="1">'Historical Financials'!F7*(1+C834)</f>
        <v>1206.9764381232953</v>
      </c>
      <c r="J834" s="97">
        <f t="shared" ca="1" si="217"/>
        <v>1404.0016597771753</v>
      </c>
      <c r="K834" s="97">
        <f t="shared" ca="1" si="218"/>
        <v>1633.1890154559078</v>
      </c>
      <c r="L834" s="97">
        <f t="shared" ca="1" si="219"/>
        <v>1899.7886089601614</v>
      </c>
      <c r="M834" s="97">
        <f t="shared" ca="1" si="220"/>
        <v>2209.9075640226924</v>
      </c>
      <c r="N834" s="54">
        <f>Assumptions!E59</f>
        <v>0.25</v>
      </c>
      <c r="O834" s="77">
        <f t="shared" ca="1" si="221"/>
        <v>0.26134537802012808</v>
      </c>
      <c r="P834" s="77">
        <f t="shared" ca="1" si="222"/>
        <v>0.27269075604025617</v>
      </c>
      <c r="Q834" s="77">
        <f t="shared" ca="1" si="223"/>
        <v>0.2840361340603843</v>
      </c>
      <c r="R834" s="77">
        <f t="shared" ca="1" si="224"/>
        <v>0.29538151208051239</v>
      </c>
      <c r="S834" s="97">
        <f t="shared" ca="1" si="225"/>
        <v>166.30803092861697</v>
      </c>
      <c r="T834" s="97">
        <f t="shared" ca="1" si="226"/>
        <v>202.23525447161327</v>
      </c>
      <c r="U834" s="97">
        <f t="shared" ca="1" si="227"/>
        <v>245.46031491148804</v>
      </c>
      <c r="V834" s="97">
        <f t="shared" ca="1" si="228"/>
        <v>297.40844279238263</v>
      </c>
      <c r="W834" s="97">
        <f t="shared" ca="1" si="229"/>
        <v>359.77570966994426</v>
      </c>
      <c r="X834" s="97">
        <f t="shared" ca="1" si="230"/>
        <v>967.39241539439831</v>
      </c>
      <c r="Y834" s="97">
        <f t="shared" ca="1" si="231"/>
        <v>7331.0282651192265</v>
      </c>
      <c r="Z834" s="97">
        <f t="shared" ca="1" si="232"/>
        <v>12129.746570252075</v>
      </c>
      <c r="AA834" s="97">
        <f ca="1">Assumptions!D40*Y834+(1-Assumptions!D40)*Z834</f>
        <v>9490.4515024290085</v>
      </c>
      <c r="AB834" s="97">
        <f t="shared" ca="1" si="233"/>
        <v>6274.0882568356192</v>
      </c>
      <c r="AC834" s="97">
        <f t="shared" ca="1" si="234"/>
        <v>7241.4806722300173</v>
      </c>
      <c r="AD834" s="97">
        <f ca="1">AC834+Assumptions!D47-Assumptions!D48-Assumptions!D49</f>
        <v>8381.9806722300164</v>
      </c>
      <c r="AE834" s="73">
        <f ca="1">AD834/Assumptions!D46</f>
        <v>180.25764886516166</v>
      </c>
      <c r="AF834" s="77">
        <f ca="1">AE834/Assumptions!D45-1</f>
        <v>0.78827032604327041</v>
      </c>
    </row>
    <row r="835" spans="2:32" x14ac:dyDescent="0.2">
      <c r="B835" s="130">
        <v>824</v>
      </c>
      <c r="C835" s="77">
        <f ca="1">MAX(Assumptions!F70,MIN(Assumptions!G70,NORMINV(RAND(),Assumptions!D70,Assumptions!E70)))</f>
        <v>8.9911397046664662E-2</v>
      </c>
      <c r="D835" s="77">
        <f ca="1">MAX(Assumptions!F71,MIN(Assumptions!G71,NORMINV(RAND(),Assumptions!D71,Assumptions!E71)))</f>
        <v>0.26485167579804253</v>
      </c>
      <c r="E835" s="77">
        <f ca="1">MAX(Assumptions!F72,MIN(Assumptions!G72,NORMINV(RAND(),Assumptions!D72,Assumptions!E72)))</f>
        <v>9.6071234829086569E-2</v>
      </c>
      <c r="F835" s="77">
        <f ca="1">MAX(Assumptions!F73,MIN(Assumptions!G73,NORMINV(RAND(),Assumptions!D73,Assumptions!E73)))</f>
        <v>3.7253764215375115E-2</v>
      </c>
      <c r="G835" s="101">
        <f ca="1">MAX(Assumptions!F74,MIN(Assumptions!G74,NORMINV(RAND(),Assumptions!D74,Assumptions!E74)))</f>
        <v>16.451033513312051</v>
      </c>
      <c r="H835" s="77">
        <f ca="1">MAX(Assumptions!F75,MIN(Assumptions!G75,NORMINV(RAND(),Assumptions!D75,Assumptions!E75)))</f>
        <v>0.49186058634810609</v>
      </c>
      <c r="I835" s="97">
        <f ca="1">'Historical Financials'!F7*(1+C835)</f>
        <v>1130.8920655756192</v>
      </c>
      <c r="J835" s="97">
        <f t="shared" ca="1" si="217"/>
        <v>1232.5721511005115</v>
      </c>
      <c r="K835" s="97">
        <f t="shared" ca="1" si="218"/>
        <v>1343.3944351667712</v>
      </c>
      <c r="L835" s="97">
        <f t="shared" ca="1" si="219"/>
        <v>1464.1809056173306</v>
      </c>
      <c r="M835" s="97">
        <f t="shared" ca="1" si="220"/>
        <v>1595.8274563704356</v>
      </c>
      <c r="N835" s="54">
        <f>Assumptions!E59</f>
        <v>0.25</v>
      </c>
      <c r="O835" s="77">
        <f t="shared" ca="1" si="221"/>
        <v>0.25371291894951065</v>
      </c>
      <c r="P835" s="77">
        <f t="shared" ca="1" si="222"/>
        <v>0.25742583789902129</v>
      </c>
      <c r="Q835" s="77">
        <f t="shared" ca="1" si="223"/>
        <v>0.26113875684853188</v>
      </c>
      <c r="R835" s="77">
        <f t="shared" ca="1" si="224"/>
        <v>0.26485167579804253</v>
      </c>
      <c r="S835" s="97">
        <f t="shared" ca="1" si="225"/>
        <v>139.06030861761121</v>
      </c>
      <c r="T835" s="97">
        <f t="shared" ca="1" si="226"/>
        <v>153.81438594513713</v>
      </c>
      <c r="U835" s="97">
        <f t="shared" ca="1" si="227"/>
        <v>170.09741089820085</v>
      </c>
      <c r="V835" s="97">
        <f t="shared" ca="1" si="228"/>
        <v>188.06505027453778</v>
      </c>
      <c r="W835" s="97">
        <f t="shared" ca="1" si="229"/>
        <v>207.88860320709952</v>
      </c>
      <c r="X835" s="97">
        <f t="shared" ca="1" si="230"/>
        <v>645.79481136642084</v>
      </c>
      <c r="Y835" s="97">
        <f t="shared" ca="1" si="231"/>
        <v>3666.1426267414558</v>
      </c>
      <c r="Z835" s="97">
        <f t="shared" ca="1" si="232"/>
        <v>6953.1539491460499</v>
      </c>
      <c r="AA835" s="97">
        <f ca="1">Assumptions!D40*Y835+(1-Assumptions!D40)*Z835</f>
        <v>5145.2977218235228</v>
      </c>
      <c r="AB835" s="97">
        <f t="shared" ca="1" si="233"/>
        <v>3252.4947763989881</v>
      </c>
      <c r="AC835" s="97">
        <f t="shared" ca="1" si="234"/>
        <v>3898.2895877654091</v>
      </c>
      <c r="AD835" s="97">
        <f ca="1">AC835+Assumptions!D47-Assumptions!D48-Assumptions!D49</f>
        <v>5038.7895877654091</v>
      </c>
      <c r="AE835" s="73">
        <f ca="1">AD835/Assumptions!D46</f>
        <v>108.36106640355719</v>
      </c>
      <c r="AF835" s="77">
        <f ca="1">AE835/Assumptions!D45-1</f>
        <v>7.5010579400369037E-2</v>
      </c>
    </row>
    <row r="836" spans="2:32" x14ac:dyDescent="0.2">
      <c r="B836" s="130">
        <v>825</v>
      </c>
      <c r="C836" s="77">
        <f ca="1">MAX(Assumptions!F70,MIN(Assumptions!G70,NORMINV(RAND(),Assumptions!D70,Assumptions!E70)))</f>
        <v>0.15240968890176818</v>
      </c>
      <c r="D836" s="77">
        <f ca="1">MAX(Assumptions!F71,MIN(Assumptions!G71,NORMINV(RAND(),Assumptions!D71,Assumptions!E71)))</f>
        <v>0.29444954657899675</v>
      </c>
      <c r="E836" s="77">
        <f ca="1">MAX(Assumptions!F72,MIN(Assumptions!G72,NORMINV(RAND(),Assumptions!D72,Assumptions!E72)))</f>
        <v>8.5709008872701345E-2</v>
      </c>
      <c r="F836" s="77">
        <f ca="1">MAX(Assumptions!F73,MIN(Assumptions!G73,NORMINV(RAND(),Assumptions!D73,Assumptions!E73)))</f>
        <v>3.1256645738173085E-2</v>
      </c>
      <c r="G836" s="101">
        <f ca="1">MAX(Assumptions!F74,MIN(Assumptions!G74,NORMINV(RAND(),Assumptions!D74,Assumptions!E74)))</f>
        <v>14.068657870249471</v>
      </c>
      <c r="H836" s="77">
        <f ca="1">MAX(Assumptions!F75,MIN(Assumptions!G75,NORMINV(RAND(),Assumptions!D75,Assumptions!E75)))</f>
        <v>0.51169985127811812</v>
      </c>
      <c r="I836" s="97">
        <f ca="1">'Historical Financials'!F7*(1+C836)</f>
        <v>1195.7402932044745</v>
      </c>
      <c r="J836" s="97">
        <f t="shared" ca="1" si="217"/>
        <v>1377.9826992990775</v>
      </c>
      <c r="K836" s="97">
        <f t="shared" ca="1" si="218"/>
        <v>1588.0006138112685</v>
      </c>
      <c r="L836" s="97">
        <f t="shared" ca="1" si="219"/>
        <v>1830.0272933380606</v>
      </c>
      <c r="M836" s="97">
        <f t="shared" ca="1" si="220"/>
        <v>2108.941183797459</v>
      </c>
      <c r="N836" s="54">
        <f>Assumptions!E59</f>
        <v>0.25</v>
      </c>
      <c r="O836" s="77">
        <f t="shared" ca="1" si="221"/>
        <v>0.26111238664474917</v>
      </c>
      <c r="P836" s="77">
        <f t="shared" ca="1" si="222"/>
        <v>0.27222477328949835</v>
      </c>
      <c r="Q836" s="77">
        <f t="shared" ca="1" si="223"/>
        <v>0.28333715993424757</v>
      </c>
      <c r="R836" s="77">
        <f t="shared" ca="1" si="224"/>
        <v>0.29444954657899675</v>
      </c>
      <c r="S836" s="97">
        <f t="shared" ca="1" si="225"/>
        <v>152.96503254999573</v>
      </c>
      <c r="T836" s="97">
        <f t="shared" ca="1" si="226"/>
        <v>184.11387988422192</v>
      </c>
      <c r="U836" s="97">
        <f t="shared" ca="1" si="227"/>
        <v>221.20431860055078</v>
      </c>
      <c r="V836" s="97">
        <f t="shared" ca="1" si="228"/>
        <v>265.32391324378466</v>
      </c>
      <c r="W836" s="97">
        <f t="shared" ca="1" si="229"/>
        <v>317.75372358400449</v>
      </c>
      <c r="X836" s="97">
        <f t="shared" ca="1" si="230"/>
        <v>871.50829211318523</v>
      </c>
      <c r="Y836" s="97">
        <f t="shared" ca="1" si="231"/>
        <v>6017.8405544032212</v>
      </c>
      <c r="Z836" s="97">
        <f t="shared" ca="1" si="232"/>
        <v>8736.3097975016881</v>
      </c>
      <c r="AA836" s="97">
        <f ca="1">Assumptions!D40*Y836+(1-Assumptions!D40)*Z836</f>
        <v>7241.1517137975316</v>
      </c>
      <c r="AB836" s="97">
        <f t="shared" ca="1" si="233"/>
        <v>4799.9911797304812</v>
      </c>
      <c r="AC836" s="97">
        <f t="shared" ca="1" si="234"/>
        <v>5671.4994718436665</v>
      </c>
      <c r="AD836" s="97">
        <f ca="1">AC836+Assumptions!D47-Assumptions!D48-Assumptions!D49</f>
        <v>6811.9994718436665</v>
      </c>
      <c r="AE836" s="73">
        <f ca="1">AD836/Assumptions!D46</f>
        <v>146.49461229771325</v>
      </c>
      <c r="AF836" s="77">
        <f ca="1">AE836/Assumptions!D45-1</f>
        <v>0.45331956644556803</v>
      </c>
    </row>
    <row r="837" spans="2:32" x14ac:dyDescent="0.2">
      <c r="B837" s="130">
        <v>826</v>
      </c>
      <c r="C837" s="77">
        <f ca="1">MAX(Assumptions!F70,MIN(Assumptions!G70,NORMINV(RAND(),Assumptions!D70,Assumptions!E70)))</f>
        <v>0.13533829811685119</v>
      </c>
      <c r="D837" s="77">
        <f ca="1">MAX(Assumptions!F71,MIN(Assumptions!G71,NORMINV(RAND(),Assumptions!D71,Assumptions!E71)))</f>
        <v>0.30593151681012082</v>
      </c>
      <c r="E837" s="77">
        <f ca="1">MAX(Assumptions!F72,MIN(Assumptions!G72,NORMINV(RAND(),Assumptions!D72,Assumptions!E72)))</f>
        <v>0.06</v>
      </c>
      <c r="F837" s="77">
        <f ca="1">MAX(Assumptions!F73,MIN(Assumptions!G73,NORMINV(RAND(),Assumptions!D73,Assumptions!E73)))</f>
        <v>1.9089238232116845E-2</v>
      </c>
      <c r="G837" s="101">
        <f ca="1">MAX(Assumptions!F74,MIN(Assumptions!G74,NORMINV(RAND(),Assumptions!D74,Assumptions!E74)))</f>
        <v>14.319228757301449</v>
      </c>
      <c r="H837" s="77">
        <f ca="1">MAX(Assumptions!F75,MIN(Assumptions!G75,NORMINV(RAND(),Assumptions!D75,Assumptions!E75)))</f>
        <v>0.59148683786865452</v>
      </c>
      <c r="I837" s="97">
        <f ca="1">'Historical Financials'!F7*(1+C837)</f>
        <v>1178.0270181260446</v>
      </c>
      <c r="J837" s="97">
        <f t="shared" ca="1" si="217"/>
        <v>1337.4591898948925</v>
      </c>
      <c r="K837" s="97">
        <f t="shared" ca="1" si="218"/>
        <v>1518.4686404560098</v>
      </c>
      <c r="L837" s="97">
        <f t="shared" ca="1" si="219"/>
        <v>1723.9756019991348</v>
      </c>
      <c r="M837" s="97">
        <f t="shared" ca="1" si="220"/>
        <v>1957.2955259686717</v>
      </c>
      <c r="N837" s="54">
        <f>Assumptions!E59</f>
        <v>0.25</v>
      </c>
      <c r="O837" s="77">
        <f t="shared" ca="1" si="221"/>
        <v>0.26398287920253022</v>
      </c>
      <c r="P837" s="77">
        <f t="shared" ca="1" si="222"/>
        <v>0.27796575840506044</v>
      </c>
      <c r="Q837" s="77">
        <f t="shared" ca="1" si="223"/>
        <v>0.2919486376075906</v>
      </c>
      <c r="R837" s="77">
        <f t="shared" ca="1" si="224"/>
        <v>0.30593151681012082</v>
      </c>
      <c r="S837" s="97">
        <f t="shared" ca="1" si="225"/>
        <v>174.19686896880359</v>
      </c>
      <c r="T837" s="97">
        <f t="shared" ca="1" si="226"/>
        <v>208.83408576722582</v>
      </c>
      <c r="U837" s="97">
        <f t="shared" ca="1" si="227"/>
        <v>249.65611741099141</v>
      </c>
      <c r="V837" s="97">
        <f t="shared" ca="1" si="228"/>
        <v>297.70261751013624</v>
      </c>
      <c r="W837" s="97">
        <f t="shared" ca="1" si="229"/>
        <v>354.18136569271383</v>
      </c>
      <c r="X837" s="97">
        <f t="shared" ca="1" si="230"/>
        <v>1060.2876290800912</v>
      </c>
      <c r="Y837" s="97">
        <f t="shared" ca="1" si="231"/>
        <v>8822.676541876448</v>
      </c>
      <c r="Z837" s="97">
        <f t="shared" ca="1" si="232"/>
        <v>8574.3311131018072</v>
      </c>
      <c r="AA837" s="97">
        <f ca="1">Assumptions!D40*Y837+(1-Assumptions!D40)*Z837</f>
        <v>8710.9210989278599</v>
      </c>
      <c r="AB837" s="97">
        <f t="shared" ca="1" si="233"/>
        <v>6509.3069843652174</v>
      </c>
      <c r="AC837" s="97">
        <f t="shared" ca="1" si="234"/>
        <v>7569.5946134453088</v>
      </c>
      <c r="AD837" s="97">
        <f ca="1">AC837+Assumptions!D47-Assumptions!D48-Assumptions!D49</f>
        <v>8710.0946134453079</v>
      </c>
      <c r="AE837" s="73">
        <f ca="1">AD837/Assumptions!D46</f>
        <v>187.31386265473782</v>
      </c>
      <c r="AF837" s="77">
        <f ca="1">AE837/Assumptions!D45-1</f>
        <v>0.85827244697160543</v>
      </c>
    </row>
    <row r="838" spans="2:32" x14ac:dyDescent="0.2">
      <c r="B838" s="130">
        <v>827</v>
      </c>
      <c r="C838" s="77">
        <f ca="1">MAX(Assumptions!F70,MIN(Assumptions!G70,NORMINV(RAND(),Assumptions!D70,Assumptions!E70)))</f>
        <v>0.11697568742975793</v>
      </c>
      <c r="D838" s="77">
        <f ca="1">MAX(Assumptions!F71,MIN(Assumptions!G71,NORMINV(RAND(),Assumptions!D71,Assumptions!E71)))</f>
        <v>0.31596701001095967</v>
      </c>
      <c r="E838" s="77">
        <f ca="1">MAX(Assumptions!F72,MIN(Assumptions!G72,NORMINV(RAND(),Assumptions!D72,Assumptions!E72)))</f>
        <v>7.2353888614509226E-2</v>
      </c>
      <c r="F838" s="77">
        <f ca="1">MAX(Assumptions!F73,MIN(Assumptions!G73,NORMINV(RAND(),Assumptions!D73,Assumptions!E73)))</f>
        <v>1.576019202023958E-2</v>
      </c>
      <c r="G838" s="101">
        <f ca="1">MAX(Assumptions!F74,MIN(Assumptions!G74,NORMINV(RAND(),Assumptions!D74,Assumptions!E74)))</f>
        <v>12.706358550610979</v>
      </c>
      <c r="H838" s="77">
        <f ca="1">MAX(Assumptions!F75,MIN(Assumptions!G75,NORMINV(RAND(),Assumptions!D75,Assumptions!E75)))</f>
        <v>0.49356983628451029</v>
      </c>
      <c r="I838" s="97">
        <f ca="1">'Historical Financials'!F7*(1+C838)</f>
        <v>1158.9739732771166</v>
      </c>
      <c r="J838" s="97">
        <f t="shared" ca="1" si="217"/>
        <v>1294.545750514405</v>
      </c>
      <c r="K838" s="97">
        <f t="shared" ca="1" si="218"/>
        <v>1445.9761295900992</v>
      </c>
      <c r="L838" s="97">
        <f t="shared" ca="1" si="219"/>
        <v>1615.1201813559217</v>
      </c>
      <c r="M838" s="97">
        <f t="shared" ca="1" si="220"/>
        <v>1804.0499748517057</v>
      </c>
      <c r="N838" s="54">
        <f>Assumptions!E59</f>
        <v>0.25</v>
      </c>
      <c r="O838" s="77">
        <f t="shared" ca="1" si="221"/>
        <v>0.26649175250273993</v>
      </c>
      <c r="P838" s="77">
        <f t="shared" ca="1" si="222"/>
        <v>0.28298350500547986</v>
      </c>
      <c r="Q838" s="77">
        <f t="shared" ca="1" si="223"/>
        <v>0.29947525750821974</v>
      </c>
      <c r="R838" s="77">
        <f t="shared" ca="1" si="224"/>
        <v>0.31596701001095967</v>
      </c>
      <c r="S838" s="97">
        <f t="shared" ca="1" si="225"/>
        <v>143.0086485620987</v>
      </c>
      <c r="T838" s="97">
        <f t="shared" ca="1" si="226"/>
        <v>170.27456792149601</v>
      </c>
      <c r="U838" s="97">
        <f t="shared" ca="1" si="227"/>
        <v>201.96255472356222</v>
      </c>
      <c r="V838" s="97">
        <f t="shared" ca="1" si="228"/>
        <v>238.7340696596751</v>
      </c>
      <c r="W838" s="97">
        <f t="shared" ca="1" si="229"/>
        <v>281.34481453330642</v>
      </c>
      <c r="X838" s="97">
        <f t="shared" ca="1" si="230"/>
        <v>824.14830904648272</v>
      </c>
      <c r="Y838" s="97">
        <f t="shared" ca="1" si="231"/>
        <v>5049.6588848586771</v>
      </c>
      <c r="Z838" s="97">
        <f t="shared" ca="1" si="232"/>
        <v>7242.8820138730352</v>
      </c>
      <c r="AA838" s="97">
        <f ca="1">Assumptions!D40*Y838+(1-Assumptions!D40)*Z838</f>
        <v>6036.6092929151382</v>
      </c>
      <c r="AB838" s="97">
        <f t="shared" ca="1" si="233"/>
        <v>4256.9878734814847</v>
      </c>
      <c r="AC838" s="97">
        <f t="shared" ca="1" si="234"/>
        <v>5081.1361825279673</v>
      </c>
      <c r="AD838" s="97">
        <f ca="1">AC838+Assumptions!D47-Assumptions!D48-Assumptions!D49</f>
        <v>6221.6361825279673</v>
      </c>
      <c r="AE838" s="73">
        <f ca="1">AD838/Assumptions!D46</f>
        <v>133.79862758124662</v>
      </c>
      <c r="AF838" s="77">
        <f ca="1">AE838/Assumptions!D45-1</f>
        <v>0.32736733711554189</v>
      </c>
    </row>
    <row r="839" spans="2:32" x14ac:dyDescent="0.2">
      <c r="B839" s="130">
        <v>828</v>
      </c>
      <c r="C839" s="77">
        <f ca="1">MAX(Assumptions!F70,MIN(Assumptions!G70,NORMINV(RAND(),Assumptions!D70,Assumptions!E70)))</f>
        <v>0.1270208499380962</v>
      </c>
      <c r="D839" s="77">
        <f ca="1">MAX(Assumptions!F71,MIN(Assumptions!G71,NORMINV(RAND(),Assumptions!D71,Assumptions!E71)))</f>
        <v>0.26365351518419117</v>
      </c>
      <c r="E839" s="77">
        <f ca="1">MAX(Assumptions!F72,MIN(Assumptions!G72,NORMINV(RAND(),Assumptions!D72,Assumptions!E72)))</f>
        <v>0.10846889404146358</v>
      </c>
      <c r="F839" s="77">
        <f ca="1">MAX(Assumptions!F73,MIN(Assumptions!G73,NORMINV(RAND(),Assumptions!D73,Assumptions!E73)))</f>
        <v>3.265139603109149E-2</v>
      </c>
      <c r="G839" s="101">
        <f ca="1">MAX(Assumptions!F74,MIN(Assumptions!G74,NORMINV(RAND(),Assumptions!D74,Assumptions!E74)))</f>
        <v>14.964829650285917</v>
      </c>
      <c r="H839" s="77">
        <f ca="1">MAX(Assumptions!F75,MIN(Assumptions!G75,NORMINV(RAND(),Assumptions!D75,Assumptions!E75)))</f>
        <v>0.58753006794320362</v>
      </c>
      <c r="I839" s="97">
        <f ca="1">'Historical Financials'!F7*(1+C839)</f>
        <v>1169.3968338957686</v>
      </c>
      <c r="J839" s="97">
        <f t="shared" ca="1" si="217"/>
        <v>1317.9346136521278</v>
      </c>
      <c r="K839" s="97">
        <f t="shared" ca="1" si="218"/>
        <v>1485.3397884410576</v>
      </c>
      <c r="L839" s="97">
        <f t="shared" ca="1" si="219"/>
        <v>1674.0089108157129</v>
      </c>
      <c r="M839" s="97">
        <f t="shared" ca="1" si="220"/>
        <v>1886.6429454714714</v>
      </c>
      <c r="N839" s="54">
        <f>Assumptions!E59</f>
        <v>0.25</v>
      </c>
      <c r="O839" s="77">
        <f t="shared" ca="1" si="221"/>
        <v>0.25341337879604781</v>
      </c>
      <c r="P839" s="77">
        <f t="shared" ca="1" si="222"/>
        <v>0.25682675759209561</v>
      </c>
      <c r="Q839" s="77">
        <f t="shared" ca="1" si="223"/>
        <v>0.26024013638814336</v>
      </c>
      <c r="R839" s="77">
        <f t="shared" ca="1" si="224"/>
        <v>0.26365351518419117</v>
      </c>
      <c r="S839" s="97">
        <f t="shared" ca="1" si="225"/>
        <v>171.76395031783704</v>
      </c>
      <c r="T839" s="97">
        <f t="shared" ca="1" si="226"/>
        <v>196.22462195296589</v>
      </c>
      <c r="U839" s="97">
        <f t="shared" ca="1" si="227"/>
        <v>224.12803371904695</v>
      </c>
      <c r="V839" s="97">
        <f t="shared" ca="1" si="228"/>
        <v>255.95412944685629</v>
      </c>
      <c r="W839" s="97">
        <f t="shared" ca="1" si="229"/>
        <v>292.24923252436372</v>
      </c>
      <c r="X839" s="97">
        <f t="shared" ca="1" si="230"/>
        <v>823.39236716325513</v>
      </c>
      <c r="Y839" s="97">
        <f t="shared" ca="1" si="231"/>
        <v>3980.5003577671891</v>
      </c>
      <c r="Z839" s="97">
        <f t="shared" ca="1" si="232"/>
        <v>7443.8062301463069</v>
      </c>
      <c r="AA839" s="97">
        <f ca="1">Assumptions!D40*Y839+(1-Assumptions!D40)*Z839</f>
        <v>5538.9880003377921</v>
      </c>
      <c r="AB839" s="97">
        <f t="shared" ca="1" si="233"/>
        <v>3309.8847524266416</v>
      </c>
      <c r="AC839" s="97">
        <f t="shared" ca="1" si="234"/>
        <v>4133.2771195898968</v>
      </c>
      <c r="AD839" s="97">
        <f ca="1">AC839+Assumptions!D47-Assumptions!D48-Assumptions!D49</f>
        <v>5273.7771195898968</v>
      </c>
      <c r="AE839" s="73">
        <f ca="1">AD839/Assumptions!D46</f>
        <v>113.41456171161069</v>
      </c>
      <c r="AF839" s="77">
        <f ca="1">AE839/Assumptions!D45-1</f>
        <v>0.12514446142470925</v>
      </c>
    </row>
    <row r="840" spans="2:32" x14ac:dyDescent="0.2">
      <c r="B840" s="130">
        <v>829</v>
      </c>
      <c r="C840" s="77">
        <f ca="1">MAX(Assumptions!F70,MIN(Assumptions!G70,NORMINV(RAND(),Assumptions!D70,Assumptions!E70)))</f>
        <v>0.14017768368070035</v>
      </c>
      <c r="D840" s="77">
        <f ca="1">MAX(Assumptions!F71,MIN(Assumptions!G71,NORMINV(RAND(),Assumptions!D71,Assumptions!E71)))</f>
        <v>0.32877288334369464</v>
      </c>
      <c r="E840" s="77">
        <f ca="1">MAX(Assumptions!F72,MIN(Assumptions!G72,NORMINV(RAND(),Assumptions!D72,Assumptions!E72)))</f>
        <v>6.6163664318427129E-2</v>
      </c>
      <c r="F840" s="77">
        <f ca="1">MAX(Assumptions!F73,MIN(Assumptions!G73,NORMINV(RAND(),Assumptions!D73,Assumptions!E73)))</f>
        <v>4.7496630486097452E-2</v>
      </c>
      <c r="G840" s="101">
        <f ca="1">MAX(Assumptions!F74,MIN(Assumptions!G74,NORMINV(RAND(),Assumptions!D74,Assumptions!E74)))</f>
        <v>17.048148476322559</v>
      </c>
      <c r="H840" s="77">
        <f ca="1">MAX(Assumptions!F75,MIN(Assumptions!G75,NORMINV(RAND(),Assumptions!D75,Assumptions!E75)))</f>
        <v>0.5521511609918901</v>
      </c>
      <c r="I840" s="97">
        <f ca="1">'Historical Financials'!F7*(1+C840)</f>
        <v>1183.0483645870945</v>
      </c>
      <c r="J840" s="97">
        <f t="shared" ca="1" si="217"/>
        <v>1348.885344017154</v>
      </c>
      <c r="K840" s="97">
        <f t="shared" ca="1" si="218"/>
        <v>1537.9689670923233</v>
      </c>
      <c r="L840" s="97">
        <f t="shared" ca="1" si="219"/>
        <v>1753.5578944721242</v>
      </c>
      <c r="M840" s="97">
        <f t="shared" ca="1" si="220"/>
        <v>1999.3675783192325</v>
      </c>
      <c r="N840" s="54">
        <f>Assumptions!E59</f>
        <v>0.25</v>
      </c>
      <c r="O840" s="77">
        <f t="shared" ca="1" si="221"/>
        <v>0.26969322083592367</v>
      </c>
      <c r="P840" s="77">
        <f t="shared" ca="1" si="222"/>
        <v>0.28938644167184735</v>
      </c>
      <c r="Q840" s="77">
        <f t="shared" ca="1" si="223"/>
        <v>0.30907966250777097</v>
      </c>
      <c r="R840" s="77">
        <f t="shared" ca="1" si="224"/>
        <v>0.32877288334369464</v>
      </c>
      <c r="S840" s="97">
        <f t="shared" ca="1" si="225"/>
        <v>163.30538200408029</v>
      </c>
      <c r="T840" s="97">
        <f t="shared" ca="1" si="226"/>
        <v>200.86443873408047</v>
      </c>
      <c r="U840" s="97">
        <f t="shared" ca="1" si="227"/>
        <v>245.74446329191449</v>
      </c>
      <c r="V840" s="97">
        <f t="shared" ca="1" si="228"/>
        <v>299.2599009878881</v>
      </c>
      <c r="W840" s="97">
        <f t="shared" ca="1" si="229"/>
        <v>362.94985350097238</v>
      </c>
      <c r="X840" s="97">
        <f t="shared" ca="1" si="230"/>
        <v>1027.7279084664126</v>
      </c>
      <c r="Y840" s="97">
        <f t="shared" ca="1" si="231"/>
        <v>20366.85378044569</v>
      </c>
      <c r="Z840" s="97">
        <f t="shared" ca="1" si="232"/>
        <v>11206.393156592459</v>
      </c>
      <c r="AA840" s="97">
        <f ca="1">Assumptions!D40*Y840+(1-Assumptions!D40)*Z840</f>
        <v>16244.646499711736</v>
      </c>
      <c r="AB840" s="97">
        <f t="shared" ca="1" si="233"/>
        <v>11792.092529892177</v>
      </c>
      <c r="AC840" s="97">
        <f t="shared" ca="1" si="234"/>
        <v>12819.820438358591</v>
      </c>
      <c r="AD840" s="97">
        <f ca="1">AC840+Assumptions!D47-Assumptions!D48-Assumptions!D49</f>
        <v>13960.320438358591</v>
      </c>
      <c r="AE840" s="73">
        <f ca="1">AD840/Assumptions!D46</f>
        <v>300.22194491093745</v>
      </c>
      <c r="AF840" s="77">
        <f ca="1">AE840/Assumptions!D45-1</f>
        <v>1.9783923106243795</v>
      </c>
    </row>
    <row r="841" spans="2:32" x14ac:dyDescent="0.2">
      <c r="B841" s="130">
        <v>830</v>
      </c>
      <c r="C841" s="77">
        <f ca="1">MAX(Assumptions!F70,MIN(Assumptions!G70,NORMINV(RAND(),Assumptions!D70,Assumptions!E70)))</f>
        <v>9.1071527512554165E-2</v>
      </c>
      <c r="D841" s="77">
        <f ca="1">MAX(Assumptions!F71,MIN(Assumptions!G71,NORMINV(RAND(),Assumptions!D71,Assumptions!E71)))</f>
        <v>0.31663856166830384</v>
      </c>
      <c r="E841" s="77">
        <f ca="1">MAX(Assumptions!F72,MIN(Assumptions!G72,NORMINV(RAND(),Assumptions!D72,Assumptions!E72)))</f>
        <v>0.1104007496106145</v>
      </c>
      <c r="F841" s="77">
        <f ca="1">MAX(Assumptions!F73,MIN(Assumptions!G73,NORMINV(RAND(),Assumptions!D73,Assumptions!E73)))</f>
        <v>2.2317425106266699E-2</v>
      </c>
      <c r="G841" s="101">
        <f ca="1">MAX(Assumptions!F74,MIN(Assumptions!G74,NORMINV(RAND(),Assumptions!D74,Assumptions!E74)))</f>
        <v>18.285383779268003</v>
      </c>
      <c r="H841" s="77">
        <f ca="1">MAX(Assumptions!F75,MIN(Assumptions!G75,NORMINV(RAND(),Assumptions!D75,Assumptions!E75)))</f>
        <v>0.60462618489663955</v>
      </c>
      <c r="I841" s="97">
        <f ca="1">'Historical Financials'!F7*(1+C841)</f>
        <v>1132.0958169470262</v>
      </c>
      <c r="J841" s="97">
        <f t="shared" ca="1" si="217"/>
        <v>1235.1975122869649</v>
      </c>
      <c r="K841" s="97">
        <f t="shared" ca="1" si="218"/>
        <v>1347.6888365106456</v>
      </c>
      <c r="L841" s="97">
        <f t="shared" ca="1" si="219"/>
        <v>1470.4249174632871</v>
      </c>
      <c r="M841" s="97">
        <f t="shared" ca="1" si="220"/>
        <v>1604.33876078919</v>
      </c>
      <c r="N841" s="54">
        <f>Assumptions!E59</f>
        <v>0.25</v>
      </c>
      <c r="O841" s="77">
        <f t="shared" ca="1" si="221"/>
        <v>0.26665964041707596</v>
      </c>
      <c r="P841" s="77">
        <f t="shared" ca="1" si="222"/>
        <v>0.28331928083415192</v>
      </c>
      <c r="Q841" s="77">
        <f t="shared" ca="1" si="223"/>
        <v>0.29997892125122788</v>
      </c>
      <c r="R841" s="77">
        <f t="shared" ca="1" si="224"/>
        <v>0.31663856166830384</v>
      </c>
      <c r="S841" s="97">
        <f t="shared" ca="1" si="225"/>
        <v>171.12369368453122</v>
      </c>
      <c r="T841" s="97">
        <f t="shared" ca="1" si="226"/>
        <v>199.15015508606632</v>
      </c>
      <c r="U841" s="97">
        <f t="shared" ca="1" si="227"/>
        <v>230.86213791642717</v>
      </c>
      <c r="V841" s="97">
        <f t="shared" ca="1" si="228"/>
        <v>266.69848218908731</v>
      </c>
      <c r="W841" s="97">
        <f t="shared" ca="1" si="229"/>
        <v>307.14739177828875</v>
      </c>
      <c r="X841" s="97">
        <f t="shared" ca="1" si="230"/>
        <v>841.62704989092185</v>
      </c>
      <c r="Y841" s="97">
        <f t="shared" ca="1" si="231"/>
        <v>3564.8306016808747</v>
      </c>
      <c r="Z841" s="97">
        <f t="shared" ca="1" si="232"/>
        <v>9288.8929982867012</v>
      </c>
      <c r="AA841" s="97">
        <f ca="1">Assumptions!D40*Y841+(1-Assumptions!D40)*Z841</f>
        <v>6140.6586801534968</v>
      </c>
      <c r="AB841" s="97">
        <f t="shared" ca="1" si="233"/>
        <v>3637.6107691878292</v>
      </c>
      <c r="AC841" s="97">
        <f t="shared" ca="1" si="234"/>
        <v>4479.2378190787513</v>
      </c>
      <c r="AD841" s="97">
        <f ca="1">AC841+Assumptions!D47-Assumptions!D48-Assumptions!D49</f>
        <v>5619.7378190787513</v>
      </c>
      <c r="AE841" s="73">
        <f ca="1">AD841/Assumptions!D46</f>
        <v>120.85457675438175</v>
      </c>
      <c r="AF841" s="77">
        <f ca="1">AE841/Assumptions!D45-1</f>
        <v>0.19895413446807297</v>
      </c>
    </row>
    <row r="842" spans="2:32" x14ac:dyDescent="0.2">
      <c r="B842" s="130">
        <v>831</v>
      </c>
      <c r="C842" s="77">
        <f ca="1">MAX(Assumptions!F70,MIN(Assumptions!G70,NORMINV(RAND(),Assumptions!D70,Assumptions!E70)))</f>
        <v>0.12753853579913821</v>
      </c>
      <c r="D842" s="77">
        <f ca="1">MAX(Assumptions!F71,MIN(Assumptions!G71,NORMINV(RAND(),Assumptions!D71,Assumptions!E71)))</f>
        <v>0.31288369102328561</v>
      </c>
      <c r="E842" s="77">
        <f ca="1">MAX(Assumptions!F72,MIN(Assumptions!G72,NORMINV(RAND(),Assumptions!D72,Assumptions!E72)))</f>
        <v>0.10679436105047932</v>
      </c>
      <c r="F842" s="77">
        <f ca="1">MAX(Assumptions!F73,MIN(Assumptions!G73,NORMINV(RAND(),Assumptions!D73,Assumptions!E73)))</f>
        <v>4.0754094802796764E-2</v>
      </c>
      <c r="G842" s="101">
        <f ca="1">MAX(Assumptions!F74,MIN(Assumptions!G74,NORMINV(RAND(),Assumptions!D74,Assumptions!E74)))</f>
        <v>17.319694356942442</v>
      </c>
      <c r="H842" s="77">
        <f ca="1">MAX(Assumptions!F75,MIN(Assumptions!G75,NORMINV(RAND(),Assumptions!D75,Assumptions!E75)))</f>
        <v>0.56560796685606962</v>
      </c>
      <c r="I842" s="97">
        <f ca="1">'Historical Financials'!F7*(1+C842)</f>
        <v>1169.9339847451859</v>
      </c>
      <c r="J842" s="97">
        <f t="shared" ca="1" si="217"/>
        <v>1319.1456521412383</v>
      </c>
      <c r="K842" s="97">
        <f t="shared" ca="1" si="218"/>
        <v>1487.3875571211313</v>
      </c>
      <c r="L842" s="97">
        <f t="shared" ca="1" si="219"/>
        <v>1677.0867883222177</v>
      </c>
      <c r="M842" s="97">
        <f t="shared" ca="1" si="220"/>
        <v>1890.9799817129128</v>
      </c>
      <c r="N842" s="54">
        <f>Assumptions!E59</f>
        <v>0.25</v>
      </c>
      <c r="O842" s="77">
        <f t="shared" ca="1" si="221"/>
        <v>0.26572092275582138</v>
      </c>
      <c r="P842" s="77">
        <f t="shared" ca="1" si="222"/>
        <v>0.28144184551164281</v>
      </c>
      <c r="Q842" s="77">
        <f t="shared" ca="1" si="223"/>
        <v>0.29716276826746424</v>
      </c>
      <c r="R842" s="77">
        <f t="shared" ca="1" si="224"/>
        <v>0.31288369102328561</v>
      </c>
      <c r="S842" s="97">
        <f t="shared" ca="1" si="225"/>
        <v>165.43099561688612</v>
      </c>
      <c r="T842" s="97">
        <f t="shared" ca="1" si="226"/>
        <v>198.25950630300758</v>
      </c>
      <c r="U842" s="97">
        <f t="shared" ca="1" si="227"/>
        <v>236.7709038627317</v>
      </c>
      <c r="V842" s="97">
        <f t="shared" ca="1" si="228"/>
        <v>281.88077131882153</v>
      </c>
      <c r="W842" s="97">
        <f t="shared" ca="1" si="229"/>
        <v>334.64579764849356</v>
      </c>
      <c r="X842" s="97">
        <f t="shared" ca="1" si="230"/>
        <v>875.2802537423911</v>
      </c>
      <c r="Y842" s="97">
        <f t="shared" ca="1" si="231"/>
        <v>5273.8125389286961</v>
      </c>
      <c r="Z842" s="97">
        <f t="shared" ca="1" si="232"/>
        <v>10247.31487663436</v>
      </c>
      <c r="AA842" s="97">
        <f ca="1">Assumptions!D40*Y842+(1-Assumptions!D40)*Z842</f>
        <v>7511.8885908962448</v>
      </c>
      <c r="AB842" s="97">
        <f t="shared" ca="1" si="233"/>
        <v>4522.8735839462634</v>
      </c>
      <c r="AC842" s="97">
        <f t="shared" ca="1" si="234"/>
        <v>5398.1538376886547</v>
      </c>
      <c r="AD842" s="97">
        <f ca="1">AC842+Assumptions!D47-Assumptions!D48-Assumptions!D49</f>
        <v>6538.6538376886547</v>
      </c>
      <c r="AE842" s="73">
        <f ca="1">AD842/Assumptions!D46</f>
        <v>140.61621156319688</v>
      </c>
      <c r="AF842" s="77">
        <f ca="1">AE842/Assumptions!D45-1</f>
        <v>0.39500209884123905</v>
      </c>
    </row>
    <row r="843" spans="2:32" x14ac:dyDescent="0.2">
      <c r="B843" s="130">
        <v>832</v>
      </c>
      <c r="C843" s="77">
        <f ca="1">MAX(Assumptions!F70,MIN(Assumptions!G70,NORMINV(RAND(),Assumptions!D70,Assumptions!E70)))</f>
        <v>0.13324652599966502</v>
      </c>
      <c r="D843" s="77">
        <f ca="1">MAX(Assumptions!F71,MIN(Assumptions!G71,NORMINV(RAND(),Assumptions!D71,Assumptions!E71)))</f>
        <v>0.30980865445034778</v>
      </c>
      <c r="E843" s="77">
        <f ca="1">MAX(Assumptions!F72,MIN(Assumptions!G72,NORMINV(RAND(),Assumptions!D72,Assumptions!E72)))</f>
        <v>8.0043505823711739E-2</v>
      </c>
      <c r="F843" s="77">
        <f ca="1">MAX(Assumptions!F73,MIN(Assumptions!G73,NORMINV(RAND(),Assumptions!D73,Assumptions!E73)))</f>
        <v>4.2956804142339947E-2</v>
      </c>
      <c r="G843" s="101">
        <f ca="1">MAX(Assumptions!F74,MIN(Assumptions!G74,NORMINV(RAND(),Assumptions!D74,Assumptions!E74)))</f>
        <v>11.777242019545708</v>
      </c>
      <c r="H843" s="77">
        <f ca="1">MAX(Assumptions!F75,MIN(Assumptions!G75,NORMINV(RAND(),Assumptions!D75,Assumptions!E75)))</f>
        <v>0.63458032788461305</v>
      </c>
      <c r="I843" s="97">
        <f ca="1">'Historical Financials'!F7*(1+C843)</f>
        <v>1175.8565953772522</v>
      </c>
      <c r="J843" s="97">
        <f t="shared" ca="1" si="217"/>
        <v>1332.5354017850648</v>
      </c>
      <c r="K843" s="97">
        <f t="shared" ca="1" si="218"/>
        <v>1510.0911148444923</v>
      </c>
      <c r="L843" s="97">
        <f t="shared" ca="1" si="219"/>
        <v>1711.3055098404818</v>
      </c>
      <c r="M843" s="97">
        <f t="shared" ca="1" si="220"/>
        <v>1939.3310239508114</v>
      </c>
      <c r="N843" s="54">
        <f>Assumptions!E59</f>
        <v>0.25</v>
      </c>
      <c r="O843" s="77">
        <f t="shared" ca="1" si="221"/>
        <v>0.26495216361258694</v>
      </c>
      <c r="P843" s="77">
        <f t="shared" ca="1" si="222"/>
        <v>0.27990432722517389</v>
      </c>
      <c r="Q843" s="77">
        <f t="shared" ca="1" si="223"/>
        <v>0.29485649083776083</v>
      </c>
      <c r="R843" s="77">
        <f t="shared" ca="1" si="224"/>
        <v>0.30980865445034778</v>
      </c>
      <c r="S843" s="97">
        <f t="shared" ca="1" si="225"/>
        <v>186.54386595994538</v>
      </c>
      <c r="T843" s="97">
        <f t="shared" ca="1" si="226"/>
        <v>224.04374884321641</v>
      </c>
      <c r="U843" s="97">
        <f t="shared" ca="1" si="227"/>
        <v>268.22507139861813</v>
      </c>
      <c r="V843" s="97">
        <f t="shared" ca="1" si="228"/>
        <v>320.20259407957934</v>
      </c>
      <c r="W843" s="97">
        <f t="shared" ca="1" si="229"/>
        <v>381.26952672105983</v>
      </c>
      <c r="X843" s="97">
        <f t="shared" ca="1" si="230"/>
        <v>1072.4386734454224</v>
      </c>
      <c r="Y843" s="97">
        <f t="shared" ca="1" si="231"/>
        <v>10722.108709537597</v>
      </c>
      <c r="Z843" s="97">
        <f t="shared" ca="1" si="232"/>
        <v>7076.020629003885</v>
      </c>
      <c r="AA843" s="97">
        <f ca="1">Assumptions!D40*Y843+(1-Assumptions!D40)*Z843</f>
        <v>9081.3690732974264</v>
      </c>
      <c r="AB843" s="97">
        <f t="shared" ca="1" si="233"/>
        <v>6179.3824714930806</v>
      </c>
      <c r="AC843" s="97">
        <f t="shared" ca="1" si="234"/>
        <v>7251.8211449385035</v>
      </c>
      <c r="AD843" s="97">
        <f ca="1">AC843+Assumptions!D47-Assumptions!D48-Assumptions!D49</f>
        <v>8392.3211449385035</v>
      </c>
      <c r="AE843" s="73">
        <f ca="1">AD843/Assumptions!D46</f>
        <v>180.48002462233342</v>
      </c>
      <c r="AF843" s="77">
        <f ca="1">AE843/Assumptions!D45-1</f>
        <v>0.79047643474537121</v>
      </c>
    </row>
    <row r="844" spans="2:32" x14ac:dyDescent="0.2">
      <c r="B844" s="130">
        <v>833</v>
      </c>
      <c r="C844" s="77">
        <f ca="1">MAX(Assumptions!F70,MIN(Assumptions!G70,NORMINV(RAND(),Assumptions!D70,Assumptions!E70)))</f>
        <v>0.12963427887282952</v>
      </c>
      <c r="D844" s="77">
        <f ca="1">MAX(Assumptions!F71,MIN(Assumptions!G71,NORMINV(RAND(),Assumptions!D71,Assumptions!E71)))</f>
        <v>0.26899396400533915</v>
      </c>
      <c r="E844" s="77">
        <f ca="1">MAX(Assumptions!F72,MIN(Assumptions!G72,NORMINV(RAND(),Assumptions!D72,Assumptions!E72)))</f>
        <v>7.2793440542027091E-2</v>
      </c>
      <c r="F844" s="77">
        <f ca="1">MAX(Assumptions!F73,MIN(Assumptions!G73,NORMINV(RAND(),Assumptions!D73,Assumptions!E73)))</f>
        <v>3.4703762353114856E-2</v>
      </c>
      <c r="G844" s="101">
        <f ca="1">MAX(Assumptions!F74,MIN(Assumptions!G74,NORMINV(RAND(),Assumptions!D74,Assumptions!E74)))</f>
        <v>8</v>
      </c>
      <c r="H844" s="77">
        <f ca="1">MAX(Assumptions!F75,MIN(Assumptions!G75,NORMINV(RAND(),Assumptions!D75,Assumptions!E75)))</f>
        <v>0.66454738077796061</v>
      </c>
      <c r="I844" s="97">
        <f ca="1">'Historical Financials'!F7*(1+C844)</f>
        <v>1172.1085277584477</v>
      </c>
      <c r="J844" s="97">
        <f t="shared" ref="J844:J907" ca="1" si="235">I844*(1+C844)</f>
        <v>1324.0539715151081</v>
      </c>
      <c r="K844" s="97">
        <f t="shared" ref="K844:K907" ca="1" si="236">J844*(1+C844)</f>
        <v>1495.696753301175</v>
      </c>
      <c r="L844" s="97">
        <f t="shared" ref="L844:L907" ca="1" si="237">K844*(1+C844)</f>
        <v>1689.5903233278052</v>
      </c>
      <c r="M844" s="97">
        <f t="shared" ref="M844:M907" ca="1" si="238">L844*(1+C844)</f>
        <v>1908.6191464829162</v>
      </c>
      <c r="N844" s="54">
        <f>Assumptions!E59</f>
        <v>0.25</v>
      </c>
      <c r="O844" s="77">
        <f t="shared" ref="O844:O907" ca="1" si="239">N844+(D844-N844)/4</f>
        <v>0.25474849100133479</v>
      </c>
      <c r="P844" s="77">
        <f t="shared" ref="P844:P907" ca="1" si="240">N844+2*(D844-N844)/4</f>
        <v>0.25949698200266957</v>
      </c>
      <c r="Q844" s="77">
        <f t="shared" ref="Q844:Q907" ca="1" si="241">N844+3*(D844-N844)/4</f>
        <v>0.26424547300400436</v>
      </c>
      <c r="R844" s="77">
        <f t="shared" ref="R844:R907" ca="1" si="242">D844</f>
        <v>0.26899396400533915</v>
      </c>
      <c r="S844" s="97">
        <f t="shared" ref="S844:S907" ca="1" si="243">I844*N844*H844</f>
        <v>194.730413027347</v>
      </c>
      <c r="T844" s="97">
        <f t="shared" ref="T844:T907" ca="1" si="244">J844*O844*H844</f>
        <v>224.15233077616264</v>
      </c>
      <c r="U844" s="97">
        <f t="shared" ref="U844:U907" ca="1" si="245">K844*P844*H844</f>
        <v>257.92997310689003</v>
      </c>
      <c r="V844" s="97">
        <f t="shared" ref="V844:V907" ca="1" si="246">L844*Q844*H844</f>
        <v>296.69820576102501</v>
      </c>
      <c r="W844" s="97">
        <f t="shared" ref="W844:W907" ca="1" si="247">M844*R844*H844</f>
        <v>341.18329705213307</v>
      </c>
      <c r="X844" s="97">
        <f t="shared" ref="X844:X907" ca="1" si="248">S844/(1+E844)^1+T844/(1+E844)^2+U844/(1+E844)^3+V844/(1+E844)^4+W844/(1+E844)^5</f>
        <v>1049.2990416159175</v>
      </c>
      <c r="Y844" s="97">
        <f t="shared" ref="Y844:Y907" ca="1" si="249">W844*(1+F844)/(E844-F844)</f>
        <v>9268.2232535807125</v>
      </c>
      <c r="Z844" s="97">
        <f t="shared" ref="Z844:Z907" ca="1" si="250">M844*R844*G844</f>
        <v>4107.2562399114131</v>
      </c>
      <c r="AA844" s="97">
        <f ca="1">Assumptions!D40*Y844+(1-Assumptions!D40)*Z844</f>
        <v>6945.7880974295285</v>
      </c>
      <c r="AB844" s="97">
        <f t="shared" ref="AB844:AB907" ca="1" si="251">AA844/(1+E844)^5</f>
        <v>4888.1101361396532</v>
      </c>
      <c r="AC844" s="97">
        <f t="shared" ref="AC844:AC907" ca="1" si="252">X844+AB844</f>
        <v>5937.4091777555705</v>
      </c>
      <c r="AD844" s="97">
        <f ca="1">AC844+Assumptions!D47-Assumptions!D48-Assumptions!D49</f>
        <v>7077.9091777555705</v>
      </c>
      <c r="AE844" s="73">
        <f ca="1">AD844/Assumptions!D46</f>
        <v>152.21310059689398</v>
      </c>
      <c r="AF844" s="77">
        <f ca="1">AE844/Assumptions!D45-1</f>
        <v>0.51005060115966261</v>
      </c>
    </row>
    <row r="845" spans="2:32" x14ac:dyDescent="0.2">
      <c r="B845" s="130">
        <v>834</v>
      </c>
      <c r="C845" s="77">
        <f ca="1">MAX(Assumptions!F70,MIN(Assumptions!G70,NORMINV(RAND(),Assumptions!D70,Assumptions!E70)))</f>
        <v>0.13530201155100735</v>
      </c>
      <c r="D845" s="77">
        <f ca="1">MAX(Assumptions!F71,MIN(Assumptions!G71,NORMINV(RAND(),Assumptions!D71,Assumptions!E71)))</f>
        <v>0.23107896186502291</v>
      </c>
      <c r="E845" s="77">
        <f ca="1">MAX(Assumptions!F72,MIN(Assumptions!G72,NORMINV(RAND(),Assumptions!D72,Assumptions!E72)))</f>
        <v>9.6730556638416121E-2</v>
      </c>
      <c r="F845" s="77">
        <f ca="1">MAX(Assumptions!F73,MIN(Assumptions!G73,NORMINV(RAND(),Assumptions!D73,Assumptions!E73)))</f>
        <v>3.5151952376301275E-2</v>
      </c>
      <c r="G845" s="101">
        <f ca="1">MAX(Assumptions!F74,MIN(Assumptions!G74,NORMINV(RAND(),Assumptions!D74,Assumptions!E74)))</f>
        <v>17.717588413845718</v>
      </c>
      <c r="H845" s="77">
        <f ca="1">MAX(Assumptions!F75,MIN(Assumptions!G75,NORMINV(RAND(),Assumptions!D75,Assumptions!E75)))</f>
        <v>0.50498350749563492</v>
      </c>
      <c r="I845" s="97">
        <f ca="1">'Historical Financials'!F7*(1+C845)</f>
        <v>1177.9893671853251</v>
      </c>
      <c r="J845" s="97">
        <f t="shared" ca="1" si="235"/>
        <v>1337.3736981511977</v>
      </c>
      <c r="K845" s="97">
        <f t="shared" ca="1" si="236"/>
        <v>1518.3230497064644</v>
      </c>
      <c r="L845" s="97">
        <f t="shared" ca="1" si="237"/>
        <v>1723.7552125160091</v>
      </c>
      <c r="M845" s="97">
        <f t="shared" ca="1" si="238"/>
        <v>1956.9827601909592</v>
      </c>
      <c r="N845" s="54">
        <f>Assumptions!E59</f>
        <v>0.25</v>
      </c>
      <c r="O845" s="77">
        <f t="shared" ca="1" si="239"/>
        <v>0.24526974046625571</v>
      </c>
      <c r="P845" s="77">
        <f t="shared" ca="1" si="240"/>
        <v>0.24053948093251146</v>
      </c>
      <c r="Q845" s="77">
        <f t="shared" ca="1" si="241"/>
        <v>0.2358092213987672</v>
      </c>
      <c r="R845" s="77">
        <f t="shared" ca="1" si="242"/>
        <v>0.23107896186502291</v>
      </c>
      <c r="S845" s="97">
        <f t="shared" ca="1" si="243"/>
        <v>148.71630060845223</v>
      </c>
      <c r="T845" s="97">
        <f t="shared" ca="1" si="244"/>
        <v>165.64332659848051</v>
      </c>
      <c r="U845" s="97">
        <f t="shared" ca="1" si="245"/>
        <v>184.42837898645089</v>
      </c>
      <c r="V845" s="97">
        <f t="shared" ca="1" si="246"/>
        <v>205.26437031558663</v>
      </c>
      <c r="W845" s="97">
        <f t="shared" ca="1" si="247"/>
        <v>228.36240182957184</v>
      </c>
      <c r="X845" s="97">
        <f t="shared" ca="1" si="248"/>
        <v>698.91789252840363</v>
      </c>
      <c r="Y845" s="97">
        <f t="shared" ca="1" si="249"/>
        <v>3838.829881512228</v>
      </c>
      <c r="Z845" s="97">
        <f t="shared" ca="1" si="250"/>
        <v>8012.2043289672702</v>
      </c>
      <c r="AA845" s="97">
        <f ca="1">Assumptions!D40*Y845+(1-Assumptions!D40)*Z845</f>
        <v>5716.8483828669969</v>
      </c>
      <c r="AB845" s="97">
        <f t="shared" ca="1" si="251"/>
        <v>3602.9393837730481</v>
      </c>
      <c r="AC845" s="97">
        <f t="shared" ca="1" si="252"/>
        <v>4301.8572763014517</v>
      </c>
      <c r="AD845" s="97">
        <f ca="1">AC845+Assumptions!D47-Assumptions!D48-Assumptions!D49</f>
        <v>5442.3572763014517</v>
      </c>
      <c r="AE845" s="73">
        <f ca="1">AD845/Assumptions!D46</f>
        <v>117.03994142583767</v>
      </c>
      <c r="AF845" s="77">
        <f ca="1">AE845/Assumptions!D45-1</f>
        <v>0.16111053001823095</v>
      </c>
    </row>
    <row r="846" spans="2:32" x14ac:dyDescent="0.2">
      <c r="B846" s="130">
        <v>835</v>
      </c>
      <c r="C846" s="77">
        <f ca="1">MAX(Assumptions!F70,MIN(Assumptions!G70,NORMINV(RAND(),Assumptions!D70,Assumptions!E70)))</f>
        <v>0.1476462231216934</v>
      </c>
      <c r="D846" s="77">
        <f ca="1">MAX(Assumptions!F71,MIN(Assumptions!G71,NORMINV(RAND(),Assumptions!D71,Assumptions!E71)))</f>
        <v>0.23815288777961618</v>
      </c>
      <c r="E846" s="77">
        <f ca="1">MAX(Assumptions!F72,MIN(Assumptions!G72,NORMINV(RAND(),Assumptions!D72,Assumptions!E72)))</f>
        <v>9.5884864667995992E-2</v>
      </c>
      <c r="F846" s="77">
        <f ca="1">MAX(Assumptions!F73,MIN(Assumptions!G73,NORMINV(RAND(),Assumptions!D73,Assumptions!E73)))</f>
        <v>3.2334996147452763E-2</v>
      </c>
      <c r="G846" s="101">
        <f ca="1">MAX(Assumptions!F74,MIN(Assumptions!G74,NORMINV(RAND(),Assumptions!D74,Assumptions!E74)))</f>
        <v>15.626606599722301</v>
      </c>
      <c r="H846" s="77">
        <f ca="1">MAX(Assumptions!F75,MIN(Assumptions!G75,NORMINV(RAND(),Assumptions!D75,Assumptions!E75)))</f>
        <v>0.56111400243188658</v>
      </c>
      <c r="I846" s="97">
        <f ca="1">'Historical Financials'!F7*(1+C846)</f>
        <v>1190.797721111069</v>
      </c>
      <c r="J846" s="97">
        <f t="shared" ca="1" si="235"/>
        <v>1366.6145071350381</v>
      </c>
      <c r="K846" s="97">
        <f t="shared" ca="1" si="236"/>
        <v>1568.3899775768411</v>
      </c>
      <c r="L846" s="97">
        <f t="shared" ca="1" si="237"/>
        <v>1799.9568341479794</v>
      </c>
      <c r="M846" s="97">
        <f t="shared" ca="1" si="238"/>
        <v>2065.713662492009</v>
      </c>
      <c r="N846" s="54">
        <f>Assumptions!E59</f>
        <v>0.25</v>
      </c>
      <c r="O846" s="77">
        <f t="shared" ca="1" si="239"/>
        <v>0.24703822194490405</v>
      </c>
      <c r="P846" s="77">
        <f t="shared" ca="1" si="240"/>
        <v>0.24407644388980809</v>
      </c>
      <c r="Q846" s="77">
        <f t="shared" ca="1" si="241"/>
        <v>0.24111466583471214</v>
      </c>
      <c r="R846" s="77">
        <f t="shared" ca="1" si="242"/>
        <v>0.23815288777961618</v>
      </c>
      <c r="S846" s="97">
        <f t="shared" ca="1" si="243"/>
        <v>167.04331884485035</v>
      </c>
      <c r="T846" s="97">
        <f t="shared" ca="1" si="244"/>
        <v>189.43546396397062</v>
      </c>
      <c r="U846" s="97">
        <f t="shared" ca="1" si="245"/>
        <v>214.79839506406358</v>
      </c>
      <c r="V846" s="97">
        <f t="shared" ca="1" si="246"/>
        <v>243.52122731513595</v>
      </c>
      <c r="W846" s="97">
        <f t="shared" ca="1" si="247"/>
        <v>276.04321728430665</v>
      </c>
      <c r="X846" s="97">
        <f t="shared" ca="1" si="248"/>
        <v>816.8542562384705</v>
      </c>
      <c r="Y846" s="97">
        <f t="shared" ca="1" si="249"/>
        <v>4484.1803812639773</v>
      </c>
      <c r="Z846" s="97">
        <f t="shared" ca="1" si="250"/>
        <v>7687.5977828536752</v>
      </c>
      <c r="AA846" s="97">
        <f ca="1">Assumptions!D40*Y846+(1-Assumptions!D40)*Z846</f>
        <v>5925.7182119793415</v>
      </c>
      <c r="AB846" s="97">
        <f t="shared" ca="1" si="251"/>
        <v>3749.0078598683208</v>
      </c>
      <c r="AC846" s="97">
        <f t="shared" ca="1" si="252"/>
        <v>4565.8621161067913</v>
      </c>
      <c r="AD846" s="97">
        <f ca="1">AC846+Assumptions!D47-Assumptions!D48-Assumptions!D49</f>
        <v>5706.3621161067913</v>
      </c>
      <c r="AE846" s="73">
        <f ca="1">AD846/Assumptions!D46</f>
        <v>122.71746486251165</v>
      </c>
      <c r="AF846" s="77">
        <f ca="1">AE846/Assumptions!D45-1</f>
        <v>0.217435167286822</v>
      </c>
    </row>
    <row r="847" spans="2:32" x14ac:dyDescent="0.2">
      <c r="B847" s="130">
        <v>836</v>
      </c>
      <c r="C847" s="77">
        <f ca="1">MAX(Assumptions!F70,MIN(Assumptions!G70,NORMINV(RAND(),Assumptions!D70,Assumptions!E70)))</f>
        <v>0.11258154684628395</v>
      </c>
      <c r="D847" s="77">
        <f ca="1">MAX(Assumptions!F71,MIN(Assumptions!G71,NORMINV(RAND(),Assumptions!D71,Assumptions!E71)))</f>
        <v>0.32098411892499829</v>
      </c>
      <c r="E847" s="77">
        <f ca="1">MAX(Assumptions!F72,MIN(Assumptions!G72,NORMINV(RAND(),Assumptions!D72,Assumptions!E72)))</f>
        <v>8.9969614143759577E-2</v>
      </c>
      <c r="F847" s="77">
        <f ca="1">MAX(Assumptions!F73,MIN(Assumptions!G73,NORMINV(RAND(),Assumptions!D73,Assumptions!E73)))</f>
        <v>4.0910688290244634E-2</v>
      </c>
      <c r="G847" s="101">
        <f ca="1">MAX(Assumptions!F74,MIN(Assumptions!G74,NORMINV(RAND(),Assumptions!D74,Assumptions!E74)))</f>
        <v>15.747082666182376</v>
      </c>
      <c r="H847" s="77">
        <f ca="1">MAX(Assumptions!F75,MIN(Assumptions!G75,NORMINV(RAND(),Assumptions!D75,Assumptions!E75)))</f>
        <v>0.61662673083075303</v>
      </c>
      <c r="I847" s="97">
        <f ca="1">'Historical Financials'!F7*(1+C847)</f>
        <v>1154.414613007704</v>
      </c>
      <c r="J847" s="97">
        <f t="shared" ca="1" si="235"/>
        <v>1284.3803958420656</v>
      </c>
      <c r="K847" s="97">
        <f t="shared" ca="1" si="236"/>
        <v>1428.9779275450078</v>
      </c>
      <c r="L847" s="97">
        <f t="shared" ca="1" si="237"/>
        <v>1589.8544730372216</v>
      </c>
      <c r="M847" s="97">
        <f t="shared" ca="1" si="238"/>
        <v>1768.8427488722355</v>
      </c>
      <c r="N847" s="54">
        <f>Assumptions!E59</f>
        <v>0.25</v>
      </c>
      <c r="O847" s="77">
        <f t="shared" ca="1" si="239"/>
        <v>0.26774602973124956</v>
      </c>
      <c r="P847" s="77">
        <f t="shared" ca="1" si="240"/>
        <v>0.28549205946249911</v>
      </c>
      <c r="Q847" s="77">
        <f t="shared" ca="1" si="241"/>
        <v>0.30323808919374873</v>
      </c>
      <c r="R847" s="77">
        <f t="shared" ca="1" si="242"/>
        <v>0.32098411892499829</v>
      </c>
      <c r="S847" s="97">
        <f t="shared" ca="1" si="243"/>
        <v>177.96072721054736</v>
      </c>
      <c r="T847" s="97">
        <f t="shared" ca="1" si="244"/>
        <v>212.05038007351834</v>
      </c>
      <c r="U847" s="97">
        <f t="shared" ca="1" si="245"/>
        <v>251.5601827702292</v>
      </c>
      <c r="V847" s="97">
        <f t="shared" ca="1" si="246"/>
        <v>297.27848013145427</v>
      </c>
      <c r="W847" s="97">
        <f t="shared" ca="1" si="247"/>
        <v>350.10242489245678</v>
      </c>
      <c r="X847" s="97">
        <f t="shared" ca="1" si="248"/>
        <v>974.22397918813147</v>
      </c>
      <c r="Y847" s="97">
        <f t="shared" ca="1" si="249"/>
        <v>7428.3191025223141</v>
      </c>
      <c r="Z847" s="97">
        <f t="shared" ca="1" si="250"/>
        <v>8940.7279165223445</v>
      </c>
      <c r="AA847" s="97">
        <f ca="1">Assumptions!D40*Y847+(1-Assumptions!D40)*Z847</f>
        <v>8108.9030688223274</v>
      </c>
      <c r="AB847" s="97">
        <f t="shared" ca="1" si="251"/>
        <v>5270.9652636277006</v>
      </c>
      <c r="AC847" s="97">
        <f t="shared" ca="1" si="252"/>
        <v>6245.1892428158317</v>
      </c>
      <c r="AD847" s="97">
        <f ca="1">AC847+Assumptions!D47-Assumptions!D48-Assumptions!D49</f>
        <v>7385.6892428158317</v>
      </c>
      <c r="AE847" s="73">
        <f ca="1">AD847/Assumptions!D46</f>
        <v>158.8320267272222</v>
      </c>
      <c r="AF847" s="77">
        <f ca="1">AE847/Assumptions!D45-1</f>
        <v>0.57571455086529966</v>
      </c>
    </row>
    <row r="848" spans="2:32" x14ac:dyDescent="0.2">
      <c r="B848" s="130">
        <v>837</v>
      </c>
      <c r="C848" s="77">
        <f ca="1">MAX(Assumptions!F70,MIN(Assumptions!G70,NORMINV(RAND(),Assumptions!D70,Assumptions!E70)))</f>
        <v>0.18361386293462956</v>
      </c>
      <c r="D848" s="77">
        <f ca="1">MAX(Assumptions!F71,MIN(Assumptions!G71,NORMINV(RAND(),Assumptions!D71,Assumptions!E71)))</f>
        <v>0.37097905104788842</v>
      </c>
      <c r="E848" s="77">
        <f ca="1">MAX(Assumptions!F72,MIN(Assumptions!G72,NORMINV(RAND(),Assumptions!D72,Assumptions!E72)))</f>
        <v>0.10373341544755613</v>
      </c>
      <c r="F848" s="77">
        <f ca="1">MAX(Assumptions!F73,MIN(Assumptions!G73,NORMINV(RAND(),Assumptions!D73,Assumptions!E73)))</f>
        <v>4.8280287420116544E-2</v>
      </c>
      <c r="G848" s="101">
        <f ca="1">MAX(Assumptions!F74,MIN(Assumptions!G74,NORMINV(RAND(),Assumptions!D74,Assumptions!E74)))</f>
        <v>13.990615407544709</v>
      </c>
      <c r="H848" s="77">
        <f ca="1">MAX(Assumptions!F75,MIN(Assumptions!G75,NORMINV(RAND(),Assumptions!D75,Assumptions!E75)))</f>
        <v>0.55185671892785759</v>
      </c>
      <c r="I848" s="97">
        <f ca="1">'Historical Financials'!F7*(1+C848)</f>
        <v>1228.1177441809716</v>
      </c>
      <c r="J848" s="97">
        <f t="shared" ca="1" si="235"/>
        <v>1453.617187328603</v>
      </c>
      <c r="K848" s="97">
        <f t="shared" ca="1" si="236"/>
        <v>1720.5214543221789</v>
      </c>
      <c r="L848" s="97">
        <f t="shared" ca="1" si="237"/>
        <v>2036.4330448121809</v>
      </c>
      <c r="M848" s="97">
        <f t="shared" ca="1" si="238"/>
        <v>2410.350382777875</v>
      </c>
      <c r="N848" s="54">
        <f>Assumptions!E59</f>
        <v>0.25</v>
      </c>
      <c r="O848" s="77">
        <f t="shared" ca="1" si="239"/>
        <v>0.28024476276197208</v>
      </c>
      <c r="P848" s="77">
        <f t="shared" ca="1" si="240"/>
        <v>0.31048952552394421</v>
      </c>
      <c r="Q848" s="77">
        <f t="shared" ca="1" si="241"/>
        <v>0.34073428828591634</v>
      </c>
      <c r="R848" s="77">
        <f t="shared" ca="1" si="242"/>
        <v>0.37097905104788842</v>
      </c>
      <c r="S848" s="97">
        <f t="shared" ca="1" si="243"/>
        <v>169.43625719019823</v>
      </c>
      <c r="T848" s="97">
        <f t="shared" ca="1" si="244"/>
        <v>224.80910109260446</v>
      </c>
      <c r="U848" s="97">
        <f t="shared" ca="1" si="245"/>
        <v>294.80400597735269</v>
      </c>
      <c r="V848" s="97">
        <f t="shared" ca="1" si="246"/>
        <v>382.92375518189743</v>
      </c>
      <c r="W848" s="97">
        <f t="shared" ca="1" si="247"/>
        <v>493.46448229818128</v>
      </c>
      <c r="X848" s="97">
        <f t="shared" ca="1" si="248"/>
        <v>1116.5771835689047</v>
      </c>
      <c r="Y848" s="97">
        <f t="shared" ca="1" si="249"/>
        <v>9328.4023415088304</v>
      </c>
      <c r="Z848" s="97">
        <f t="shared" ca="1" si="250"/>
        <v>12510.261363728234</v>
      </c>
      <c r="AA848" s="97">
        <f ca="1">Assumptions!D40*Y848+(1-Assumptions!D40)*Z848</f>
        <v>10760.238901507562</v>
      </c>
      <c r="AB848" s="97">
        <f t="shared" ca="1" si="251"/>
        <v>6569.0256678515416</v>
      </c>
      <c r="AC848" s="97">
        <f t="shared" ca="1" si="252"/>
        <v>7685.6028514204463</v>
      </c>
      <c r="AD848" s="97">
        <f ca="1">AC848+Assumptions!D47-Assumptions!D48-Assumptions!D49</f>
        <v>8826.1028514204463</v>
      </c>
      <c r="AE848" s="73">
        <f ca="1">AD848/Assumptions!D46</f>
        <v>189.80866347140744</v>
      </c>
      <c r="AF848" s="77">
        <f ca="1">AE848/Assumptions!D45-1</f>
        <v>0.88302245507348665</v>
      </c>
    </row>
    <row r="849" spans="2:32" x14ac:dyDescent="0.2">
      <c r="B849" s="130">
        <v>838</v>
      </c>
      <c r="C849" s="77">
        <f ca="1">MAX(Assumptions!F70,MIN(Assumptions!G70,NORMINV(RAND(),Assumptions!D70,Assumptions!E70)))</f>
        <v>0.17734414851640232</v>
      </c>
      <c r="D849" s="77">
        <f ca="1">MAX(Assumptions!F71,MIN(Assumptions!G71,NORMINV(RAND(),Assumptions!D71,Assumptions!E71)))</f>
        <v>0.34185453623794315</v>
      </c>
      <c r="E849" s="77">
        <f ca="1">MAX(Assumptions!F72,MIN(Assumptions!G72,NORMINV(RAND(),Assumptions!D72,Assumptions!E72)))</f>
        <v>8.7889879426475068E-2</v>
      </c>
      <c r="F849" s="77">
        <f ca="1">MAX(Assumptions!F73,MIN(Assumptions!G73,NORMINV(RAND(),Assumptions!D73,Assumptions!E73)))</f>
        <v>4.1263805573315618E-2</v>
      </c>
      <c r="G849" s="101">
        <f ca="1">MAX(Assumptions!F74,MIN(Assumptions!G74,NORMINV(RAND(),Assumptions!D74,Assumptions!E74)))</f>
        <v>17.156261938901551</v>
      </c>
      <c r="H849" s="77">
        <f ca="1">MAX(Assumptions!F75,MIN(Assumptions!G75,NORMINV(RAND(),Assumptions!D75,Assumptions!E75)))</f>
        <v>0.62089868159612938</v>
      </c>
      <c r="I849" s="97">
        <f ca="1">'Historical Financials'!F7*(1+C849)</f>
        <v>1221.6122885006189</v>
      </c>
      <c r="J849" s="97">
        <f t="shared" ca="1" si="235"/>
        <v>1438.2580796219347</v>
      </c>
      <c r="K849" s="97">
        <f t="shared" ca="1" si="236"/>
        <v>1693.3247340993225</v>
      </c>
      <c r="L849" s="97">
        <f t="shared" ca="1" si="237"/>
        <v>1993.6259672299302</v>
      </c>
      <c r="M849" s="97">
        <f t="shared" ca="1" si="238"/>
        <v>2347.1838668485111</v>
      </c>
      <c r="N849" s="54">
        <f>Assumptions!E59</f>
        <v>0.25</v>
      </c>
      <c r="O849" s="77">
        <f t="shared" ca="1" si="239"/>
        <v>0.27296363405948576</v>
      </c>
      <c r="P849" s="77">
        <f t="shared" ca="1" si="240"/>
        <v>0.29592726811897158</v>
      </c>
      <c r="Q849" s="77">
        <f t="shared" ca="1" si="241"/>
        <v>0.31889090217845739</v>
      </c>
      <c r="R849" s="77">
        <f t="shared" ca="1" si="242"/>
        <v>0.34185453623794315</v>
      </c>
      <c r="S849" s="97">
        <f t="shared" ca="1" si="243"/>
        <v>189.62436483791618</v>
      </c>
      <c r="T849" s="97">
        <f t="shared" ca="1" si="244"/>
        <v>243.75994966189589</v>
      </c>
      <c r="U849" s="97">
        <f t="shared" ca="1" si="245"/>
        <v>311.13292702507545</v>
      </c>
      <c r="V849" s="97">
        <f t="shared" ca="1" si="246"/>
        <v>394.73582973452108</v>
      </c>
      <c r="W849" s="97">
        <f t="shared" ca="1" si="247"/>
        <v>498.20627843111146</v>
      </c>
      <c r="X849" s="97">
        <f t="shared" ca="1" si="248"/>
        <v>1230.6908595945852</v>
      </c>
      <c r="Y849" s="97">
        <f t="shared" ca="1" si="249"/>
        <v>11126.052926383074</v>
      </c>
      <c r="Z849" s="97">
        <f t="shared" ca="1" si="250"/>
        <v>13766.106557670535</v>
      </c>
      <c r="AA849" s="97">
        <f ca="1">Assumptions!D40*Y849+(1-Assumptions!D40)*Z849</f>
        <v>12314.07706046243</v>
      </c>
      <c r="AB849" s="97">
        <f t="shared" ca="1" si="251"/>
        <v>8081.2247311220945</v>
      </c>
      <c r="AC849" s="97">
        <f t="shared" ca="1" si="252"/>
        <v>9311.9155907166787</v>
      </c>
      <c r="AD849" s="97">
        <f ca="1">AC849+Assumptions!D47-Assumptions!D48-Assumptions!D49</f>
        <v>10452.415590716679</v>
      </c>
      <c r="AE849" s="73">
        <f ca="1">AD849/Assumptions!D46</f>
        <v>224.78313098315439</v>
      </c>
      <c r="AF849" s="77">
        <f ca="1">AE849/Assumptions!D45-1</f>
        <v>1.229991378801135</v>
      </c>
    </row>
    <row r="850" spans="2:32" x14ac:dyDescent="0.2">
      <c r="B850" s="130">
        <v>839</v>
      </c>
      <c r="C850" s="77">
        <f ca="1">MAX(Assumptions!F70,MIN(Assumptions!G70,NORMINV(RAND(),Assumptions!D70,Assumptions!E70)))</f>
        <v>0.16869242070582696</v>
      </c>
      <c r="D850" s="77">
        <f ca="1">MAX(Assumptions!F71,MIN(Assumptions!G71,NORMINV(RAND(),Assumptions!D71,Assumptions!E71)))</f>
        <v>0.36126370468365326</v>
      </c>
      <c r="E850" s="77">
        <f ca="1">MAX(Assumptions!F72,MIN(Assumptions!G72,NORMINV(RAND(),Assumptions!D72,Assumptions!E72)))</f>
        <v>6.0157077227591796E-2</v>
      </c>
      <c r="F850" s="77">
        <f ca="1">MAX(Assumptions!F73,MIN(Assumptions!G73,NORMINV(RAND(),Assumptions!D73,Assumptions!E73)))</f>
        <v>4.1961530610644879E-2</v>
      </c>
      <c r="G850" s="101">
        <f ca="1">MAX(Assumptions!F74,MIN(Assumptions!G74,NORMINV(RAND(),Assumptions!D74,Assumptions!E74)))</f>
        <v>11.419983857151685</v>
      </c>
      <c r="H850" s="77">
        <f ca="1">MAX(Assumptions!F75,MIN(Assumptions!G75,NORMINV(RAND(),Assumptions!D75,Assumptions!E75)))</f>
        <v>0.6788894042661755</v>
      </c>
      <c r="I850" s="97">
        <f ca="1">'Historical Financials'!F7*(1+C850)</f>
        <v>1212.6352557243658</v>
      </c>
      <c r="J850" s="97">
        <f t="shared" ca="1" si="235"/>
        <v>1417.1976324457385</v>
      </c>
      <c r="K850" s="97">
        <f t="shared" ca="1" si="236"/>
        <v>1656.2681316815767</v>
      </c>
      <c r="L850" s="97">
        <f t="shared" ca="1" si="237"/>
        <v>1935.6680121528591</v>
      </c>
      <c r="M850" s="97">
        <f t="shared" ca="1" si="238"/>
        <v>2262.200534805761</v>
      </c>
      <c r="N850" s="54">
        <f>Assumptions!E59</f>
        <v>0.25</v>
      </c>
      <c r="O850" s="77">
        <f t="shared" ca="1" si="239"/>
        <v>0.27781592617091333</v>
      </c>
      <c r="P850" s="77">
        <f t="shared" ca="1" si="240"/>
        <v>0.30563185234182666</v>
      </c>
      <c r="Q850" s="77">
        <f t="shared" ca="1" si="241"/>
        <v>0.33344777851273993</v>
      </c>
      <c r="R850" s="77">
        <f t="shared" ca="1" si="242"/>
        <v>0.36126370468365326</v>
      </c>
      <c r="S850" s="97">
        <f t="shared" ca="1" si="243"/>
        <v>205.81130658771903</v>
      </c>
      <c r="T850" s="97">
        <f t="shared" ca="1" si="244"/>
        <v>267.2923856878935</v>
      </c>
      <c r="U850" s="97">
        <f t="shared" ca="1" si="245"/>
        <v>343.65944922605019</v>
      </c>
      <c r="V850" s="97">
        <f t="shared" ca="1" si="246"/>
        <v>438.18522746819218</v>
      </c>
      <c r="W850" s="97">
        <f t="shared" ca="1" si="247"/>
        <v>554.82300782603772</v>
      </c>
      <c r="X850" s="97">
        <f t="shared" ca="1" si="248"/>
        <v>1481.5335531484805</v>
      </c>
      <c r="Y850" s="97">
        <f t="shared" ca="1" si="249"/>
        <v>31771.742977701313</v>
      </c>
      <c r="Z850" s="97">
        <f t="shared" ca="1" si="250"/>
        <v>9332.9926098912583</v>
      </c>
      <c r="AA850" s="97">
        <f ca="1">Assumptions!D40*Y850+(1-Assumptions!D40)*Z850</f>
        <v>21674.305312186789</v>
      </c>
      <c r="AB850" s="97">
        <f t="shared" ca="1" si="251"/>
        <v>16184.306787681211</v>
      </c>
      <c r="AC850" s="97">
        <f t="shared" ca="1" si="252"/>
        <v>17665.840340829691</v>
      </c>
      <c r="AD850" s="97">
        <f ca="1">AC850+Assumptions!D47-Assumptions!D48-Assumptions!D49</f>
        <v>18806.340340829691</v>
      </c>
      <c r="AE850" s="73">
        <f ca="1">AD850/Assumptions!D46</f>
        <v>404.43742668450949</v>
      </c>
      <c r="AF850" s="77">
        <f ca="1">AE850/Assumptions!D45-1</f>
        <v>3.0122760583780703</v>
      </c>
    </row>
    <row r="851" spans="2:32" x14ac:dyDescent="0.2">
      <c r="B851" s="130">
        <v>840</v>
      </c>
      <c r="C851" s="77">
        <f ca="1">MAX(Assumptions!F70,MIN(Assumptions!G70,NORMINV(RAND(),Assumptions!D70,Assumptions!E70)))</f>
        <v>0.14216834747060958</v>
      </c>
      <c r="D851" s="77">
        <f ca="1">MAX(Assumptions!F71,MIN(Assumptions!G71,NORMINV(RAND(),Assumptions!D71,Assumptions!E71)))</f>
        <v>0.33543304297728077</v>
      </c>
      <c r="E851" s="77">
        <f ca="1">MAX(Assumptions!F72,MIN(Assumptions!G72,NORMINV(RAND(),Assumptions!D72,Assumptions!E72)))</f>
        <v>0.10091359884948896</v>
      </c>
      <c r="F851" s="77">
        <f ca="1">MAX(Assumptions!F73,MIN(Assumptions!G73,NORMINV(RAND(),Assumptions!D73,Assumptions!E73)))</f>
        <v>4.2786645467511084E-2</v>
      </c>
      <c r="G851" s="101">
        <f ca="1">MAX(Assumptions!F74,MIN(Assumptions!G74,NORMINV(RAND(),Assumptions!D74,Assumptions!E74)))</f>
        <v>16.160705843617304</v>
      </c>
      <c r="H851" s="77">
        <f ca="1">MAX(Assumptions!F75,MIN(Assumptions!G75,NORMINV(RAND(),Assumptions!D75,Assumptions!E75)))</f>
        <v>0.55000474317951564</v>
      </c>
      <c r="I851" s="97">
        <f ca="1">'Historical Financials'!F7*(1+C851)</f>
        <v>1185.1138773355042</v>
      </c>
      <c r="J851" s="97">
        <f t="shared" ca="1" si="235"/>
        <v>1353.5995588407793</v>
      </c>
      <c r="K851" s="97">
        <f t="shared" ca="1" si="236"/>
        <v>1546.038571258119</v>
      </c>
      <c r="L851" s="97">
        <f t="shared" ca="1" si="237"/>
        <v>1765.8363200597078</v>
      </c>
      <c r="M851" s="97">
        <f t="shared" ca="1" si="238"/>
        <v>2016.8823515861786</v>
      </c>
      <c r="N851" s="54">
        <f>Assumptions!E59</f>
        <v>0.25</v>
      </c>
      <c r="O851" s="77">
        <f t="shared" ca="1" si="239"/>
        <v>0.27135826074432018</v>
      </c>
      <c r="P851" s="77">
        <f t="shared" ca="1" si="240"/>
        <v>0.29271652148864036</v>
      </c>
      <c r="Q851" s="77">
        <f t="shared" ca="1" si="241"/>
        <v>0.31407478223296059</v>
      </c>
      <c r="R851" s="77">
        <f t="shared" ca="1" si="242"/>
        <v>0.33543304297728077</v>
      </c>
      <c r="S851" s="97">
        <f t="shared" ca="1" si="243"/>
        <v>162.95456343559849</v>
      </c>
      <c r="T851" s="97">
        <f t="shared" ca="1" si="244"/>
        <v>202.0224743364918</v>
      </c>
      <c r="U851" s="97">
        <f t="shared" ca="1" si="245"/>
        <v>248.90521449705713</v>
      </c>
      <c r="V851" s="97">
        <f t="shared" ca="1" si="246"/>
        <v>305.03519231444443</v>
      </c>
      <c r="W851" s="97">
        <f t="shared" ca="1" si="247"/>
        <v>372.09415038427028</v>
      </c>
      <c r="X851" s="97">
        <f t="shared" ca="1" si="248"/>
        <v>938.97885281589788</v>
      </c>
      <c r="Y851" s="97">
        <f t="shared" ca="1" si="249"/>
        <v>6675.2992940724098</v>
      </c>
      <c r="Z851" s="97">
        <f t="shared" ca="1" si="250"/>
        <v>10933.185913504412</v>
      </c>
      <c r="AA851" s="97">
        <f ca="1">Assumptions!D40*Y851+(1-Assumptions!D40)*Z851</f>
        <v>8591.348272816811</v>
      </c>
      <c r="AB851" s="97">
        <f t="shared" ca="1" si="251"/>
        <v>5312.453517627624</v>
      </c>
      <c r="AC851" s="97">
        <f t="shared" ca="1" si="252"/>
        <v>6251.4323704435219</v>
      </c>
      <c r="AD851" s="97">
        <f ca="1">AC851+Assumptions!D47-Assumptions!D48-Assumptions!D49</f>
        <v>7391.9323704435219</v>
      </c>
      <c r="AE851" s="73">
        <f ca="1">AD851/Assumptions!D46</f>
        <v>158.96628753641983</v>
      </c>
      <c r="AF851" s="77">
        <f ca="1">AE851/Assumptions!D45-1</f>
        <v>0.5770465033374983</v>
      </c>
    </row>
    <row r="852" spans="2:32" x14ac:dyDescent="0.2">
      <c r="B852" s="130">
        <v>841</v>
      </c>
      <c r="C852" s="77">
        <f ca="1">MAX(Assumptions!F70,MIN(Assumptions!G70,NORMINV(RAND(),Assumptions!D70,Assumptions!E70)))</f>
        <v>0.10382125605513559</v>
      </c>
      <c r="D852" s="77">
        <f ca="1">MAX(Assumptions!F71,MIN(Assumptions!G71,NORMINV(RAND(),Assumptions!D71,Assumptions!E71)))</f>
        <v>0.28381227751236665</v>
      </c>
      <c r="E852" s="77">
        <f ca="1">MAX(Assumptions!F72,MIN(Assumptions!G72,NORMINV(RAND(),Assumptions!D72,Assumptions!E72)))</f>
        <v>6.1944219125168246E-2</v>
      </c>
      <c r="F852" s="77">
        <f ca="1">MAX(Assumptions!F73,MIN(Assumptions!G73,NORMINV(RAND(),Assumptions!D73,Assumptions!E73)))</f>
        <v>3.2921367938073376E-2</v>
      </c>
      <c r="G852" s="101">
        <f ca="1">MAX(Assumptions!F74,MIN(Assumptions!G74,NORMINV(RAND(),Assumptions!D74,Assumptions!E74)))</f>
        <v>17.712602592602099</v>
      </c>
      <c r="H852" s="77">
        <f ca="1">MAX(Assumptions!F75,MIN(Assumptions!G75,NORMINV(RAND(),Assumptions!D75,Assumptions!E75)))</f>
        <v>0.69997205960540609</v>
      </c>
      <c r="I852" s="97">
        <f ca="1">'Historical Financials'!F7*(1+C852)</f>
        <v>1145.3249352828086</v>
      </c>
      <c r="J852" s="97">
        <f t="shared" ca="1" si="235"/>
        <v>1264.2340086551369</v>
      </c>
      <c r="K852" s="97">
        <f t="shared" ca="1" si="236"/>
        <v>1395.4883713813326</v>
      </c>
      <c r="L852" s="97">
        <f t="shared" ca="1" si="237"/>
        <v>1540.3697269084782</v>
      </c>
      <c r="M852" s="97">
        <f t="shared" ca="1" si="238"/>
        <v>1700.2928467454228</v>
      </c>
      <c r="N852" s="54">
        <f>Assumptions!E59</f>
        <v>0.25</v>
      </c>
      <c r="O852" s="77">
        <f t="shared" ca="1" si="239"/>
        <v>0.25845306937809165</v>
      </c>
      <c r="P852" s="77">
        <f t="shared" ca="1" si="240"/>
        <v>0.2669061387561833</v>
      </c>
      <c r="Q852" s="77">
        <f t="shared" ca="1" si="241"/>
        <v>0.275359208134275</v>
      </c>
      <c r="R852" s="77">
        <f t="shared" ca="1" si="242"/>
        <v>0.28381227751236665</v>
      </c>
      <c r="S852" s="97">
        <f t="shared" ca="1" si="243"/>
        <v>200.42386346683401</v>
      </c>
      <c r="T852" s="97">
        <f t="shared" ca="1" si="244"/>
        <v>228.71248257566171</v>
      </c>
      <c r="U852" s="97">
        <f t="shared" ca="1" si="245"/>
        <v>260.71468221651418</v>
      </c>
      <c r="V852" s="97">
        <f t="shared" ca="1" si="246"/>
        <v>296.89664070712934</v>
      </c>
      <c r="W852" s="97">
        <f t="shared" ca="1" si="247"/>
        <v>337.78130666279736</v>
      </c>
      <c r="X852" s="97">
        <f t="shared" ca="1" si="248"/>
        <v>1092.8027437644143</v>
      </c>
      <c r="Y852" s="97">
        <f t="shared" ca="1" si="249"/>
        <v>12021.614523427215</v>
      </c>
      <c r="Z852" s="97">
        <f t="shared" ca="1" si="250"/>
        <v>8547.4640966394672</v>
      </c>
      <c r="AA852" s="97">
        <f ca="1">Assumptions!D40*Y852+(1-Assumptions!D40)*Z852</f>
        <v>10458.24683137273</v>
      </c>
      <c r="AB852" s="97">
        <f t="shared" ca="1" si="251"/>
        <v>7743.7328543519952</v>
      </c>
      <c r="AC852" s="97">
        <f t="shared" ca="1" si="252"/>
        <v>8836.5355981164103</v>
      </c>
      <c r="AD852" s="97">
        <f ca="1">AC852+Assumptions!D47-Assumptions!D48-Assumptions!D49</f>
        <v>9977.0355981164103</v>
      </c>
      <c r="AE852" s="73">
        <f ca="1">AD852/Assumptions!D46</f>
        <v>214.55990533583679</v>
      </c>
      <c r="AF852" s="77">
        <f ca="1">AE852/Assumptions!D45-1</f>
        <v>1.1285704894428252</v>
      </c>
    </row>
    <row r="853" spans="2:32" x14ac:dyDescent="0.2">
      <c r="B853" s="130">
        <v>842</v>
      </c>
      <c r="C853" s="77">
        <f ca="1">MAX(Assumptions!F70,MIN(Assumptions!G70,NORMINV(RAND(),Assumptions!D70,Assumptions!E70)))</f>
        <v>0.1572316011486514</v>
      </c>
      <c r="D853" s="77">
        <f ca="1">MAX(Assumptions!F71,MIN(Assumptions!G71,NORMINV(RAND(),Assumptions!D71,Assumptions!E71)))</f>
        <v>0.30951908582297227</v>
      </c>
      <c r="E853" s="77">
        <f ca="1">MAX(Assumptions!F72,MIN(Assumptions!G72,NORMINV(RAND(),Assumptions!D72,Assumptions!E72)))</f>
        <v>9.4558135520936309E-2</v>
      </c>
      <c r="F853" s="77">
        <f ca="1">MAX(Assumptions!F73,MIN(Assumptions!G73,NORMINV(RAND(),Assumptions!D73,Assumptions!E73)))</f>
        <v>1.9048634438498753E-2</v>
      </c>
      <c r="G853" s="101">
        <f ca="1">MAX(Assumptions!F74,MIN(Assumptions!G74,NORMINV(RAND(),Assumptions!D74,Assumptions!E74)))</f>
        <v>12.542601487767381</v>
      </c>
      <c r="H853" s="77">
        <f ca="1">MAX(Assumptions!F75,MIN(Assumptions!G75,NORMINV(RAND(),Assumptions!D75,Assumptions!E75)))</f>
        <v>0.52810306060423839</v>
      </c>
      <c r="I853" s="97">
        <f ca="1">'Historical Financials'!F7*(1+C853)</f>
        <v>1200.7435093518407</v>
      </c>
      <c r="J853" s="97">
        <f t="shared" ca="1" si="235"/>
        <v>1389.5383338960812</v>
      </c>
      <c r="K853" s="97">
        <f t="shared" ca="1" si="236"/>
        <v>1608.0176709919915</v>
      </c>
      <c r="L853" s="97">
        <f t="shared" ca="1" si="237"/>
        <v>1860.8488640773878</v>
      </c>
      <c r="M853" s="97">
        <f t="shared" ca="1" si="238"/>
        <v>2153.4331104719249</v>
      </c>
      <c r="N853" s="54">
        <f>Assumptions!E59</f>
        <v>0.25</v>
      </c>
      <c r="O853" s="77">
        <f t="shared" ca="1" si="239"/>
        <v>0.26487977145574304</v>
      </c>
      <c r="P853" s="77">
        <f t="shared" ca="1" si="240"/>
        <v>0.27975954291148614</v>
      </c>
      <c r="Q853" s="77">
        <f t="shared" ca="1" si="241"/>
        <v>0.29463931436722923</v>
      </c>
      <c r="R853" s="77">
        <f t="shared" ca="1" si="242"/>
        <v>0.30951908582297227</v>
      </c>
      <c r="S853" s="97">
        <f t="shared" ca="1" si="243"/>
        <v>158.52908057234524</v>
      </c>
      <c r="T853" s="97">
        <f t="shared" ca="1" si="244"/>
        <v>194.37392739986504</v>
      </c>
      <c r="U853" s="97">
        <f t="shared" ca="1" si="245"/>
        <v>237.57153906385264</v>
      </c>
      <c r="V853" s="97">
        <f t="shared" ca="1" si="246"/>
        <v>289.54794125216881</v>
      </c>
      <c r="W853" s="97">
        <f t="shared" ca="1" si="247"/>
        <v>351.99581884882997</v>
      </c>
      <c r="X853" s="97">
        <f t="shared" ca="1" si="248"/>
        <v>914.01795538117619</v>
      </c>
      <c r="Y853" s="97">
        <f t="shared" ca="1" si="249"/>
        <v>4750.4069472575302</v>
      </c>
      <c r="Z853" s="97">
        <f t="shared" ca="1" si="250"/>
        <v>8360.0032087104319</v>
      </c>
      <c r="AA853" s="97">
        <f ca="1">Assumptions!D40*Y853+(1-Assumptions!D40)*Z853</f>
        <v>6374.7252649113361</v>
      </c>
      <c r="AB853" s="97">
        <f t="shared" ca="1" si="251"/>
        <v>4057.5820065106168</v>
      </c>
      <c r="AC853" s="97">
        <f t="shared" ca="1" si="252"/>
        <v>4971.5999618917931</v>
      </c>
      <c r="AD853" s="97">
        <f ca="1">AC853+Assumptions!D47-Assumptions!D48-Assumptions!D49</f>
        <v>6112.0999618917931</v>
      </c>
      <c r="AE853" s="73">
        <f ca="1">AD853/Assumptions!D46</f>
        <v>131.44300993315684</v>
      </c>
      <c r="AF853" s="77">
        <f ca="1">AE853/Assumptions!D45-1</f>
        <v>0.30399811441623847</v>
      </c>
    </row>
    <row r="854" spans="2:32" x14ac:dyDescent="0.2">
      <c r="B854" s="130">
        <v>843</v>
      </c>
      <c r="C854" s="77">
        <f ca="1">MAX(Assumptions!F70,MIN(Assumptions!G70,NORMINV(RAND(),Assumptions!D70,Assumptions!E70)))</f>
        <v>9.3619353654647131E-2</v>
      </c>
      <c r="D854" s="77">
        <f ca="1">MAX(Assumptions!F71,MIN(Assumptions!G71,NORMINV(RAND(),Assumptions!D71,Assumptions!E71)))</f>
        <v>0.24920258339535506</v>
      </c>
      <c r="E854" s="77">
        <f ca="1">MAX(Assumptions!F72,MIN(Assumptions!G72,NORMINV(RAND(),Assumptions!D72,Assumptions!E72)))</f>
        <v>9.5111108827563795E-2</v>
      </c>
      <c r="F854" s="77">
        <f ca="1">MAX(Assumptions!F73,MIN(Assumptions!G73,NORMINV(RAND(),Assumptions!D73,Assumptions!E73)))</f>
        <v>3.5620571047878663E-2</v>
      </c>
      <c r="G854" s="101">
        <f ca="1">MAX(Assumptions!F74,MIN(Assumptions!G74,NORMINV(RAND(),Assumptions!D74,Assumptions!E74)))</f>
        <v>11.086972782809497</v>
      </c>
      <c r="H854" s="77">
        <f ca="1">MAX(Assumptions!F75,MIN(Assumptions!G75,NORMINV(RAND(),Assumptions!D75,Assumptions!E75)))</f>
        <v>0.57276812991331749</v>
      </c>
      <c r="I854" s="97">
        <f ca="1">'Historical Financials'!F7*(1+C854)</f>
        <v>1134.7394413520619</v>
      </c>
      <c r="J854" s="97">
        <f t="shared" ca="1" si="235"/>
        <v>1240.9730144178775</v>
      </c>
      <c r="K854" s="97">
        <f t="shared" ca="1" si="236"/>
        <v>1357.1521059305385</v>
      </c>
      <c r="L854" s="97">
        <f t="shared" ca="1" si="237"/>
        <v>1484.2078088987989</v>
      </c>
      <c r="M854" s="97">
        <f t="shared" ca="1" si="238"/>
        <v>1623.1583846570848</v>
      </c>
      <c r="N854" s="54">
        <f>Assumptions!E59</f>
        <v>0.25</v>
      </c>
      <c r="O854" s="77">
        <f t="shared" ca="1" si="239"/>
        <v>0.24980064584883876</v>
      </c>
      <c r="P854" s="77">
        <f t="shared" ca="1" si="240"/>
        <v>0.24960129169767753</v>
      </c>
      <c r="Q854" s="77">
        <f t="shared" ca="1" si="241"/>
        <v>0.24940193754651629</v>
      </c>
      <c r="R854" s="77">
        <f t="shared" ca="1" si="242"/>
        <v>0.24920258339535506</v>
      </c>
      <c r="S854" s="97">
        <f t="shared" ca="1" si="243"/>
        <v>162.48564694052578</v>
      </c>
      <c r="T854" s="97">
        <f t="shared" ca="1" si="244"/>
        <v>177.55574928946908</v>
      </c>
      <c r="U854" s="97">
        <f t="shared" ca="1" si="245"/>
        <v>194.02343912079274</v>
      </c>
      <c r="V854" s="97">
        <f t="shared" ca="1" si="246"/>
        <v>212.01831573948633</v>
      </c>
      <c r="W854" s="97">
        <f t="shared" ca="1" si="247"/>
        <v>231.68199518485528</v>
      </c>
      <c r="X854" s="97">
        <f t="shared" ca="1" si="248"/>
        <v>738.67159996530427</v>
      </c>
      <c r="Y854" s="97">
        <f t="shared" ca="1" si="249"/>
        <v>4033.1563490553076</v>
      </c>
      <c r="Z854" s="97">
        <f t="shared" ca="1" si="250"/>
        <v>4484.6279685118479</v>
      </c>
      <c r="AA854" s="97">
        <f ca="1">Assumptions!D40*Y854+(1-Assumptions!D40)*Z854</f>
        <v>4236.3185778107509</v>
      </c>
      <c r="AB854" s="97">
        <f t="shared" ca="1" si="251"/>
        <v>2689.6618927564919</v>
      </c>
      <c r="AC854" s="97">
        <f t="shared" ca="1" si="252"/>
        <v>3428.3334927217961</v>
      </c>
      <c r="AD854" s="97">
        <f ca="1">AC854+Assumptions!D47-Assumptions!D48-Assumptions!D49</f>
        <v>4568.8334927217966</v>
      </c>
      <c r="AE854" s="73">
        <f ca="1">AD854/Assumptions!D46</f>
        <v>98.254483714447233</v>
      </c>
      <c r="AF854" s="77">
        <f ca="1">AE854/Assumptions!D45-1</f>
        <v>-2.5253137753499688E-2</v>
      </c>
    </row>
    <row r="855" spans="2:32" x14ac:dyDescent="0.2">
      <c r="B855" s="130">
        <v>844</v>
      </c>
      <c r="C855" s="77">
        <f ca="1">MAX(Assumptions!F70,MIN(Assumptions!G70,NORMINV(RAND(),Assumptions!D70,Assumptions!E70)))</f>
        <v>0.14322262296216784</v>
      </c>
      <c r="D855" s="77">
        <f ca="1">MAX(Assumptions!F71,MIN(Assumptions!G71,NORMINV(RAND(),Assumptions!D71,Assumptions!E71)))</f>
        <v>0.31409697911939288</v>
      </c>
      <c r="E855" s="77">
        <f ca="1">MAX(Assumptions!F72,MIN(Assumptions!G72,NORMINV(RAND(),Assumptions!D72,Assumptions!E72)))</f>
        <v>9.2359883886052346E-2</v>
      </c>
      <c r="F855" s="77">
        <f ca="1">MAX(Assumptions!F73,MIN(Assumptions!G73,NORMINV(RAND(),Assumptions!D73,Assumptions!E73)))</f>
        <v>4.4156847227521293E-2</v>
      </c>
      <c r="G855" s="101">
        <f ca="1">MAX(Assumptions!F74,MIN(Assumptions!G74,NORMINV(RAND(),Assumptions!D74,Assumptions!E74)))</f>
        <v>16.723267037813816</v>
      </c>
      <c r="H855" s="77">
        <f ca="1">MAX(Assumptions!F75,MIN(Assumptions!G75,NORMINV(RAND(),Assumptions!D75,Assumptions!E75)))</f>
        <v>0.59097814628543133</v>
      </c>
      <c r="I855" s="97">
        <f ca="1">'Historical Financials'!F7*(1+C855)</f>
        <v>1186.2077935855452</v>
      </c>
      <c r="J855" s="97">
        <f t="shared" ca="1" si="235"/>
        <v>1356.0995851610328</v>
      </c>
      <c r="K855" s="97">
        <f t="shared" ca="1" si="236"/>
        <v>1550.3237247457037</v>
      </c>
      <c r="L855" s="97">
        <f t="shared" ca="1" si="237"/>
        <v>1772.3651550442612</v>
      </c>
      <c r="M855" s="97">
        <f t="shared" ca="1" si="238"/>
        <v>2026.2079413964495</v>
      </c>
      <c r="N855" s="54">
        <f>Assumptions!E59</f>
        <v>0.25</v>
      </c>
      <c r="O855" s="77">
        <f t="shared" ca="1" si="239"/>
        <v>0.26602424477984821</v>
      </c>
      <c r="P855" s="77">
        <f t="shared" ca="1" si="240"/>
        <v>0.28204848955969641</v>
      </c>
      <c r="Q855" s="77">
        <f t="shared" ca="1" si="241"/>
        <v>0.29807273433954468</v>
      </c>
      <c r="R855" s="77">
        <f t="shared" ca="1" si="242"/>
        <v>0.31409697911939288</v>
      </c>
      <c r="S855" s="97">
        <f t="shared" ca="1" si="243"/>
        <v>175.25572074062927</v>
      </c>
      <c r="T855" s="97">
        <f t="shared" ca="1" si="244"/>
        <v>213.1985386364978</v>
      </c>
      <c r="U855" s="97">
        <f t="shared" ca="1" si="245"/>
        <v>258.41492485530091</v>
      </c>
      <c r="V855" s="97">
        <f t="shared" ca="1" si="246"/>
        <v>312.21004807485446</v>
      </c>
      <c r="W855" s="97">
        <f t="shared" ca="1" si="247"/>
        <v>376.11373566743168</v>
      </c>
      <c r="X855" s="97">
        <f t="shared" ca="1" si="248"/>
        <v>998.45283876542112</v>
      </c>
      <c r="Y855" s="97">
        <f t="shared" ca="1" si="249"/>
        <v>8147.2404988818535</v>
      </c>
      <c r="Z855" s="97">
        <f t="shared" ca="1" si="250"/>
        <v>10643.118493789952</v>
      </c>
      <c r="AA855" s="97">
        <f ca="1">Assumptions!D40*Y855+(1-Assumptions!D40)*Z855</f>
        <v>9270.3855965904986</v>
      </c>
      <c r="AB855" s="97">
        <f t="shared" ca="1" si="251"/>
        <v>5960.3132579792036</v>
      </c>
      <c r="AC855" s="97">
        <f t="shared" ca="1" si="252"/>
        <v>6958.7660967446245</v>
      </c>
      <c r="AD855" s="97">
        <f ca="1">AC855+Assumptions!D47-Assumptions!D48-Assumptions!D49</f>
        <v>8099.2660967446245</v>
      </c>
      <c r="AE855" s="73">
        <f ca="1">AD855/Assumptions!D46</f>
        <v>174.17776552138977</v>
      </c>
      <c r="AF855" s="77">
        <f ca="1">AE855/Assumptions!D45-1</f>
        <v>0.72795402302966039</v>
      </c>
    </row>
    <row r="856" spans="2:32" x14ac:dyDescent="0.2">
      <c r="B856" s="130">
        <v>845</v>
      </c>
      <c r="C856" s="77">
        <f ca="1">MAX(Assumptions!F70,MIN(Assumptions!G70,NORMINV(RAND(),Assumptions!D70,Assumptions!E70)))</f>
        <v>0.12591009518581817</v>
      </c>
      <c r="D856" s="77">
        <f ca="1">MAX(Assumptions!F71,MIN(Assumptions!G71,NORMINV(RAND(),Assumptions!D71,Assumptions!E71)))</f>
        <v>0.26672534185955593</v>
      </c>
      <c r="E856" s="77">
        <f ca="1">MAX(Assumptions!F72,MIN(Assumptions!G72,NORMINV(RAND(),Assumptions!D72,Assumptions!E72)))</f>
        <v>8.5696690238488027E-2</v>
      </c>
      <c r="F856" s="77">
        <f ca="1">MAX(Assumptions!F73,MIN(Assumptions!G73,NORMINV(RAND(),Assumptions!D73,Assumptions!E73)))</f>
        <v>3.1983037560124182E-2</v>
      </c>
      <c r="G856" s="101">
        <f ca="1">MAX(Assumptions!F74,MIN(Assumptions!G74,NORMINV(RAND(),Assumptions!D74,Assumptions!E74)))</f>
        <v>14.918685247251009</v>
      </c>
      <c r="H856" s="77">
        <f ca="1">MAX(Assumptions!F75,MIN(Assumptions!G75,NORMINV(RAND(),Assumptions!D75,Assumptions!E75)))</f>
        <v>0.63374446299448406</v>
      </c>
      <c r="I856" s="97">
        <f ca="1">'Historical Financials'!F7*(1+C856)</f>
        <v>1168.2443147648048</v>
      </c>
      <c r="J856" s="97">
        <f t="shared" ca="1" si="235"/>
        <v>1315.3380676371321</v>
      </c>
      <c r="K856" s="97">
        <f t="shared" ca="1" si="236"/>
        <v>1480.9524089348533</v>
      </c>
      <c r="L856" s="97">
        <f t="shared" ca="1" si="237"/>
        <v>1667.4192677095073</v>
      </c>
      <c r="M856" s="97">
        <f t="shared" ca="1" si="238"/>
        <v>1877.3641864214785</v>
      </c>
      <c r="N856" s="54">
        <f>Assumptions!E59</f>
        <v>0.25</v>
      </c>
      <c r="O856" s="77">
        <f t="shared" ca="1" si="239"/>
        <v>0.25418133546488897</v>
      </c>
      <c r="P856" s="77">
        <f t="shared" ca="1" si="240"/>
        <v>0.25836267092977794</v>
      </c>
      <c r="Q856" s="77">
        <f t="shared" ca="1" si="241"/>
        <v>0.26254400639466696</v>
      </c>
      <c r="R856" s="77">
        <f t="shared" ca="1" si="242"/>
        <v>0.26672534185955593</v>
      </c>
      <c r="S856" s="97">
        <f t="shared" ca="1" si="243"/>
        <v>185.09209147674505</v>
      </c>
      <c r="T856" s="97">
        <f t="shared" ca="1" si="244"/>
        <v>211.88256630896339</v>
      </c>
      <c r="U856" s="97">
        <f t="shared" ca="1" si="245"/>
        <v>242.48509352207924</v>
      </c>
      <c r="V856" s="97">
        <f t="shared" ca="1" si="246"/>
        <v>277.43490604272722</v>
      </c>
      <c r="W856" s="97">
        <f t="shared" ca="1" si="247"/>
        <v>317.34158544651763</v>
      </c>
      <c r="X856" s="97">
        <f t="shared" ca="1" si="248"/>
        <v>949.7613174883204</v>
      </c>
      <c r="Y856" s="97">
        <f t="shared" ca="1" si="249"/>
        <v>6096.9812508237446</v>
      </c>
      <c r="Z856" s="97">
        <f t="shared" ca="1" si="250"/>
        <v>7470.3914678326964</v>
      </c>
      <c r="AA856" s="97">
        <f ca="1">Assumptions!D40*Y856+(1-Assumptions!D40)*Z856</f>
        <v>6715.015848477773</v>
      </c>
      <c r="AB856" s="97">
        <f t="shared" ca="1" si="251"/>
        <v>4451.4804729572797</v>
      </c>
      <c r="AC856" s="97">
        <f t="shared" ca="1" si="252"/>
        <v>5401.2417904455997</v>
      </c>
      <c r="AD856" s="97">
        <f ca="1">AC856+Assumptions!D47-Assumptions!D48-Assumptions!D49</f>
        <v>6541.7417904455997</v>
      </c>
      <c r="AE856" s="73">
        <f ca="1">AD856/Assumptions!D46</f>
        <v>140.68261914936772</v>
      </c>
      <c r="AF856" s="77">
        <f ca="1">AE856/Assumptions!D45-1</f>
        <v>0.39566090425960043</v>
      </c>
    </row>
    <row r="857" spans="2:32" x14ac:dyDescent="0.2">
      <c r="B857" s="130">
        <v>846</v>
      </c>
      <c r="C857" s="77">
        <f ca="1">MAX(Assumptions!F70,MIN(Assumptions!G70,NORMINV(RAND(),Assumptions!D70,Assumptions!E70)))</f>
        <v>0.10703163111716679</v>
      </c>
      <c r="D857" s="77">
        <f ca="1">MAX(Assumptions!F71,MIN(Assumptions!G71,NORMINV(RAND(),Assumptions!D71,Assumptions!E71)))</f>
        <v>0.3054440688143899</v>
      </c>
      <c r="E857" s="77">
        <f ca="1">MAX(Assumptions!F72,MIN(Assumptions!G72,NORMINV(RAND(),Assumptions!D72,Assumptions!E72)))</f>
        <v>8.4064240846251137E-2</v>
      </c>
      <c r="F857" s="77">
        <f ca="1">MAX(Assumptions!F73,MIN(Assumptions!G73,NORMINV(RAND(),Assumptions!D73,Assumptions!E73)))</f>
        <v>2.6409049151117893E-2</v>
      </c>
      <c r="G857" s="101">
        <f ca="1">MAX(Assumptions!F74,MIN(Assumptions!G74,NORMINV(RAND(),Assumptions!D74,Assumptions!E74)))</f>
        <v>13.900736184536276</v>
      </c>
      <c r="H857" s="77">
        <f ca="1">MAX(Assumptions!F75,MIN(Assumptions!G75,NORMINV(RAND(),Assumptions!D75,Assumptions!E75)))</f>
        <v>0.6004064589417577</v>
      </c>
      <c r="I857" s="97">
        <f ca="1">'Historical Financials'!F7*(1+C857)</f>
        <v>1148.6560204471723</v>
      </c>
      <c r="J857" s="97">
        <f t="shared" ca="1" si="235"/>
        <v>1271.5985479081869</v>
      </c>
      <c r="K857" s="97">
        <f t="shared" ca="1" si="236"/>
        <v>1407.699814617021</v>
      </c>
      <c r="L857" s="97">
        <f t="shared" ca="1" si="237"/>
        <v>1558.3682218988142</v>
      </c>
      <c r="M857" s="97">
        <f t="shared" ca="1" si="238"/>
        <v>1725.1629145698034</v>
      </c>
      <c r="N857" s="54">
        <f>Assumptions!E59</f>
        <v>0.25</v>
      </c>
      <c r="O857" s="77">
        <f t="shared" ca="1" si="239"/>
        <v>0.26386101720359745</v>
      </c>
      <c r="P857" s="77">
        <f t="shared" ca="1" si="240"/>
        <v>0.27772203440719495</v>
      </c>
      <c r="Q857" s="77">
        <f t="shared" ca="1" si="241"/>
        <v>0.29158305161079245</v>
      </c>
      <c r="R857" s="77">
        <f t="shared" ca="1" si="242"/>
        <v>0.3054440688143899</v>
      </c>
      <c r="S857" s="97">
        <f t="shared" ca="1" si="243"/>
        <v>172.41512344470448</v>
      </c>
      <c r="T857" s="97">
        <f t="shared" ca="1" si="244"/>
        <v>201.45154904821587</v>
      </c>
      <c r="U857" s="97">
        <f t="shared" ca="1" si="245"/>
        <v>234.7284586310592</v>
      </c>
      <c r="V857" s="97">
        <f t="shared" ca="1" si="246"/>
        <v>272.82094941223602</v>
      </c>
      <c r="W857" s="97">
        <f t="shared" ca="1" si="247"/>
        <v>316.37864778814082</v>
      </c>
      <c r="X857" s="97">
        <f t="shared" ca="1" si="248"/>
        <v>923.56889409803807</v>
      </c>
      <c r="Y857" s="97">
        <f t="shared" ca="1" si="249"/>
        <v>5632.3445903199263</v>
      </c>
      <c r="Z857" s="97">
        <f t="shared" ca="1" si="250"/>
        <v>7324.8647675688708</v>
      </c>
      <c r="AA857" s="97">
        <f ca="1">Assumptions!D40*Y857+(1-Assumptions!D40)*Z857</f>
        <v>6393.9786700819513</v>
      </c>
      <c r="AB857" s="97">
        <f t="shared" ca="1" si="251"/>
        <v>4270.6707300040362</v>
      </c>
      <c r="AC857" s="97">
        <f t="shared" ca="1" si="252"/>
        <v>5194.2396241020742</v>
      </c>
      <c r="AD857" s="97">
        <f ca="1">AC857+Assumptions!D47-Assumptions!D48-Assumptions!D49</f>
        <v>6334.7396241020742</v>
      </c>
      <c r="AE857" s="73">
        <f ca="1">AD857/Assumptions!D46</f>
        <v>136.23095965810913</v>
      </c>
      <c r="AF857" s="77">
        <f ca="1">AE857/Assumptions!D45-1</f>
        <v>0.35149761565584448</v>
      </c>
    </row>
    <row r="858" spans="2:32" x14ac:dyDescent="0.2">
      <c r="B858" s="130">
        <v>847</v>
      </c>
      <c r="C858" s="77">
        <f ca="1">MAX(Assumptions!F70,MIN(Assumptions!G70,NORMINV(RAND(),Assumptions!D70,Assumptions!E70)))</f>
        <v>0.14890006291976052</v>
      </c>
      <c r="D858" s="77">
        <f ca="1">MAX(Assumptions!F71,MIN(Assumptions!G71,NORMINV(RAND(),Assumptions!D71,Assumptions!E71)))</f>
        <v>0.26220529688947836</v>
      </c>
      <c r="E858" s="77">
        <f ca="1">MAX(Assumptions!F72,MIN(Assumptions!G72,NORMINV(RAND(),Assumptions!D72,Assumptions!E72)))</f>
        <v>9.3662519444990752E-2</v>
      </c>
      <c r="F858" s="77">
        <f ca="1">MAX(Assumptions!F73,MIN(Assumptions!G73,NORMINV(RAND(),Assumptions!D73,Assumptions!E73)))</f>
        <v>3.1478415611676858E-2</v>
      </c>
      <c r="G858" s="101">
        <f ca="1">MAX(Assumptions!F74,MIN(Assumptions!G74,NORMINV(RAND(),Assumptions!D74,Assumptions!E74)))</f>
        <v>14.655039094614947</v>
      </c>
      <c r="H858" s="77">
        <f ca="1">MAX(Assumptions!F75,MIN(Assumptions!G75,NORMINV(RAND(),Assumptions!D75,Assumptions!E75)))</f>
        <v>0.66338757459622066</v>
      </c>
      <c r="I858" s="97">
        <f ca="1">'Historical Financials'!F7*(1+C858)</f>
        <v>1192.0987052855435</v>
      </c>
      <c r="J858" s="97">
        <f t="shared" ca="1" si="235"/>
        <v>1369.602277509126</v>
      </c>
      <c r="K858" s="97">
        <f t="shared" ca="1" si="236"/>
        <v>1573.5361428052822</v>
      </c>
      <c r="L858" s="97">
        <f t="shared" ca="1" si="237"/>
        <v>1807.8357734755061</v>
      </c>
      <c r="M858" s="97">
        <f t="shared" ca="1" si="238"/>
        <v>2077.0226338946031</v>
      </c>
      <c r="N858" s="54">
        <f>Assumptions!E59</f>
        <v>0.25</v>
      </c>
      <c r="O858" s="77">
        <f t="shared" ca="1" si="239"/>
        <v>0.25305132422236959</v>
      </c>
      <c r="P858" s="77">
        <f t="shared" ca="1" si="240"/>
        <v>0.25610264844473918</v>
      </c>
      <c r="Q858" s="77">
        <f t="shared" ca="1" si="241"/>
        <v>0.25915397266710877</v>
      </c>
      <c r="R858" s="77">
        <f t="shared" ca="1" si="242"/>
        <v>0.26220529688947836</v>
      </c>
      <c r="S858" s="97">
        <f t="shared" ca="1" si="243"/>
        <v>197.70586719466789</v>
      </c>
      <c r="T858" s="97">
        <f t="shared" ca="1" si="244"/>
        <v>229.91664667349048</v>
      </c>
      <c r="U858" s="97">
        <f t="shared" ca="1" si="245"/>
        <v>267.33641833017498</v>
      </c>
      <c r="V858" s="97">
        <f t="shared" ca="1" si="246"/>
        <v>310.80226813114734</v>
      </c>
      <c r="W858" s="97">
        <f t="shared" ca="1" si="247"/>
        <v>361.28507659190643</v>
      </c>
      <c r="X858" s="97">
        <f t="shared" ca="1" si="248"/>
        <v>1025.5127256958326</v>
      </c>
      <c r="Y858" s="97">
        <f t="shared" ca="1" si="249"/>
        <v>5992.8138449350627</v>
      </c>
      <c r="Z858" s="97">
        <f t="shared" ca="1" si="250"/>
        <v>7981.2271506260859</v>
      </c>
      <c r="AA858" s="97">
        <f ca="1">Assumptions!D40*Y858+(1-Assumptions!D40)*Z858</f>
        <v>6887.5998324960237</v>
      </c>
      <c r="AB858" s="97">
        <f t="shared" ca="1" si="251"/>
        <v>4402.0124121603812</v>
      </c>
      <c r="AC858" s="97">
        <f t="shared" ca="1" si="252"/>
        <v>5427.5251378562134</v>
      </c>
      <c r="AD858" s="97">
        <f ca="1">AC858+Assumptions!D47-Assumptions!D48-Assumptions!D49</f>
        <v>6568.0251378562134</v>
      </c>
      <c r="AE858" s="73">
        <f ca="1">AD858/Assumptions!D46</f>
        <v>141.24785242701535</v>
      </c>
      <c r="AF858" s="77">
        <f ca="1">AE858/Assumptions!D45-1</f>
        <v>0.40126837725213638</v>
      </c>
    </row>
    <row r="859" spans="2:32" x14ac:dyDescent="0.2">
      <c r="B859" s="130">
        <v>848</v>
      </c>
      <c r="C859" s="77">
        <f ca="1">MAX(Assumptions!F70,MIN(Assumptions!G70,NORMINV(RAND(),Assumptions!D70,Assumptions!E70)))</f>
        <v>0.18216887087027689</v>
      </c>
      <c r="D859" s="77">
        <f ca="1">MAX(Assumptions!F71,MIN(Assumptions!G71,NORMINV(RAND(),Assumptions!D71,Assumptions!E71)))</f>
        <v>0.29656967454872557</v>
      </c>
      <c r="E859" s="77">
        <f ca="1">MAX(Assumptions!F72,MIN(Assumptions!G72,NORMINV(RAND(),Assumptions!D72,Assumptions!E72)))</f>
        <v>9.3910150157669181E-2</v>
      </c>
      <c r="F859" s="77">
        <f ca="1">MAX(Assumptions!F73,MIN(Assumptions!G73,NORMINV(RAND(),Assumptions!D73,Assumptions!E73)))</f>
        <v>3.7157650775666511E-2</v>
      </c>
      <c r="G859" s="101">
        <f ca="1">MAX(Assumptions!F74,MIN(Assumptions!G74,NORMINV(RAND(),Assumptions!D74,Assumptions!E74)))</f>
        <v>17.270539083786005</v>
      </c>
      <c r="H859" s="77">
        <f ca="1">MAX(Assumptions!F75,MIN(Assumptions!G75,NORMINV(RAND(),Assumptions!D75,Assumptions!E75)))</f>
        <v>0.55877616054079082</v>
      </c>
      <c r="I859" s="97">
        <f ca="1">'Historical Financials'!F7*(1+C859)</f>
        <v>1226.6184204149993</v>
      </c>
      <c r="J859" s="97">
        <f t="shared" ca="1" si="235"/>
        <v>1450.0701130506823</v>
      </c>
      <c r="K859" s="97">
        <f t="shared" ca="1" si="236"/>
        <v>1714.2277482278598</v>
      </c>
      <c r="L859" s="97">
        <f t="shared" ca="1" si="237"/>
        <v>2026.5066815370262</v>
      </c>
      <c r="M859" s="97">
        <f t="shared" ca="1" si="238"/>
        <v>2395.673115523698</v>
      </c>
      <c r="N859" s="54">
        <f>Assumptions!E59</f>
        <v>0.25</v>
      </c>
      <c r="O859" s="77">
        <f t="shared" ca="1" si="239"/>
        <v>0.26164241863718141</v>
      </c>
      <c r="P859" s="77">
        <f t="shared" ca="1" si="240"/>
        <v>0.27328483727436281</v>
      </c>
      <c r="Q859" s="77">
        <f t="shared" ca="1" si="241"/>
        <v>0.28492725591154416</v>
      </c>
      <c r="R859" s="77">
        <f t="shared" ca="1" si="242"/>
        <v>0.29656967454872557</v>
      </c>
      <c r="S859" s="97">
        <f t="shared" ca="1" si="243"/>
        <v>171.35128285202572</v>
      </c>
      <c r="T859" s="97">
        <f t="shared" ca="1" si="244"/>
        <v>211.99959237118807</v>
      </c>
      <c r="U859" s="97">
        <f t="shared" ca="1" si="245"/>
        <v>261.77123761500053</v>
      </c>
      <c r="V859" s="97">
        <f t="shared" ca="1" si="246"/>
        <v>322.64125974402026</v>
      </c>
      <c r="W859" s="97">
        <f t="shared" ca="1" si="247"/>
        <v>397.00151952007565</v>
      </c>
      <c r="X859" s="97">
        <f t="shared" ca="1" si="248"/>
        <v>1012.5409056383342</v>
      </c>
      <c r="Y859" s="97">
        <f t="shared" ca="1" si="249"/>
        <v>7255.2428143875995</v>
      </c>
      <c r="Z859" s="97">
        <f t="shared" ca="1" si="250"/>
        <v>12270.441624707391</v>
      </c>
      <c r="AA859" s="97">
        <f ca="1">Assumptions!D40*Y859+(1-Assumptions!D40)*Z859</f>
        <v>9512.0822790315051</v>
      </c>
      <c r="AB859" s="97">
        <f t="shared" ca="1" si="251"/>
        <v>6072.4974047373325</v>
      </c>
      <c r="AC859" s="97">
        <f t="shared" ca="1" si="252"/>
        <v>7085.0383103756667</v>
      </c>
      <c r="AD859" s="97">
        <f ca="1">AC859+Assumptions!D47-Assumptions!D48-Assumptions!D49</f>
        <v>8225.5383103756667</v>
      </c>
      <c r="AE859" s="73">
        <f ca="1">AD859/Assumptions!D46</f>
        <v>176.89329699732616</v>
      </c>
      <c r="AF859" s="77">
        <f ca="1">AE859/Assumptions!D45-1</f>
        <v>0.75489381941791822</v>
      </c>
    </row>
    <row r="860" spans="2:32" x14ac:dyDescent="0.2">
      <c r="B860" s="130">
        <v>849</v>
      </c>
      <c r="C860" s="77">
        <f ca="1">MAX(Assumptions!F70,MIN(Assumptions!G70,NORMINV(RAND(),Assumptions!D70,Assumptions!E70)))</f>
        <v>0.1039809876568436</v>
      </c>
      <c r="D860" s="77">
        <f ca="1">MAX(Assumptions!F71,MIN(Assumptions!G71,NORMINV(RAND(),Assumptions!D71,Assumptions!E71)))</f>
        <v>0.37247712671475036</v>
      </c>
      <c r="E860" s="77">
        <f ca="1">MAX(Assumptions!F72,MIN(Assumptions!G72,NORMINV(RAND(),Assumptions!D72,Assumptions!E72)))</f>
        <v>0.10068067529172867</v>
      </c>
      <c r="F860" s="77">
        <f ca="1">MAX(Assumptions!F73,MIN(Assumptions!G73,NORMINV(RAND(),Assumptions!D73,Assumptions!E73)))</f>
        <v>3.3740266644485442E-2</v>
      </c>
      <c r="G860" s="101">
        <f ca="1">MAX(Assumptions!F74,MIN(Assumptions!G74,NORMINV(RAND(),Assumptions!D74,Assumptions!E74)))</f>
        <v>17.67924561747909</v>
      </c>
      <c r="H860" s="77">
        <f ca="1">MAX(Assumptions!F75,MIN(Assumptions!G75,NORMINV(RAND(),Assumptions!D75,Assumptions!E75)))</f>
        <v>0.60588735666413573</v>
      </c>
      <c r="I860" s="97">
        <f ca="1">'Historical Financials'!F7*(1+C860)</f>
        <v>1145.4906727927407</v>
      </c>
      <c r="J860" s="97">
        <f t="shared" ca="1" si="235"/>
        <v>1264.5999243014321</v>
      </c>
      <c r="K860" s="97">
        <f t="shared" ca="1" si="236"/>
        <v>1396.0942734210646</v>
      </c>
      <c r="L860" s="97">
        <f t="shared" ca="1" si="237"/>
        <v>1541.2615348334505</v>
      </c>
      <c r="M860" s="97">
        <f t="shared" ca="1" si="238"/>
        <v>1701.5234314629354</v>
      </c>
      <c r="N860" s="54">
        <f>Assumptions!E59</f>
        <v>0.25</v>
      </c>
      <c r="O860" s="77">
        <f t="shared" ca="1" si="239"/>
        <v>0.2806192816786876</v>
      </c>
      <c r="P860" s="77">
        <f t="shared" ca="1" si="240"/>
        <v>0.31123856335737521</v>
      </c>
      <c r="Q860" s="77">
        <f t="shared" ca="1" si="241"/>
        <v>0.34185784503606276</v>
      </c>
      <c r="R860" s="77">
        <f t="shared" ca="1" si="242"/>
        <v>0.37247712671475036</v>
      </c>
      <c r="S860" s="97">
        <f t="shared" ca="1" si="243"/>
        <v>173.50957895545403</v>
      </c>
      <c r="T860" s="97">
        <f t="shared" ca="1" si="244"/>
        <v>215.01192628821923</v>
      </c>
      <c r="U860" s="97">
        <f t="shared" ca="1" si="245"/>
        <v>263.2691902390809</v>
      </c>
      <c r="V860" s="97">
        <f t="shared" ca="1" si="246"/>
        <v>319.23741133109348</v>
      </c>
      <c r="W860" s="97">
        <f t="shared" ca="1" si="247"/>
        <v>383.99841569515553</v>
      </c>
      <c r="X860" s="97">
        <f t="shared" ca="1" si="248"/>
        <v>987.74688403230914</v>
      </c>
      <c r="Y860" s="97">
        <f t="shared" ca="1" si="249"/>
        <v>5929.9701429013858</v>
      </c>
      <c r="Z860" s="97">
        <f t="shared" ca="1" si="250"/>
        <v>11204.726807925057</v>
      </c>
      <c r="AA860" s="97">
        <f ca="1">Assumptions!D40*Y860+(1-Assumptions!D40)*Z860</f>
        <v>8303.610642162037</v>
      </c>
      <c r="AB860" s="97">
        <f t="shared" ca="1" si="251"/>
        <v>5139.9662669391655</v>
      </c>
      <c r="AC860" s="97">
        <f t="shared" ca="1" si="252"/>
        <v>6127.7131509714745</v>
      </c>
      <c r="AD860" s="97">
        <f ca="1">AC860+Assumptions!D47-Assumptions!D48-Assumptions!D49</f>
        <v>7268.2131509714745</v>
      </c>
      <c r="AE860" s="73">
        <f ca="1">AD860/Assumptions!D46</f>
        <v>156.30565916067687</v>
      </c>
      <c r="AF860" s="77">
        <f ca="1">AE860/Assumptions!D45-1</f>
        <v>0.55065138056227059</v>
      </c>
    </row>
    <row r="861" spans="2:32" x14ac:dyDescent="0.2">
      <c r="B861" s="130">
        <v>850</v>
      </c>
      <c r="C861" s="77">
        <f ca="1">MAX(Assumptions!F70,MIN(Assumptions!G70,NORMINV(RAND(),Assumptions!D70,Assumptions!E70)))</f>
        <v>0.19576252447068659</v>
      </c>
      <c r="D861" s="77">
        <f ca="1">MAX(Assumptions!F71,MIN(Assumptions!G71,NORMINV(RAND(),Assumptions!D71,Assumptions!E71)))</f>
        <v>0.2860544786062531</v>
      </c>
      <c r="E861" s="77">
        <f ca="1">MAX(Assumptions!F72,MIN(Assumptions!G72,NORMINV(RAND(),Assumptions!D72,Assumptions!E72)))</f>
        <v>9.3519805252083338E-2</v>
      </c>
      <c r="F861" s="77">
        <f ca="1">MAX(Assumptions!F73,MIN(Assumptions!G73,NORMINV(RAND(),Assumptions!D73,Assumptions!E73)))</f>
        <v>3.8565993319934017E-2</v>
      </c>
      <c r="G861" s="101">
        <f ca="1">MAX(Assumptions!F74,MIN(Assumptions!G74,NORMINV(RAND(),Assumptions!D74,Assumptions!E74)))</f>
        <v>12.660696675327141</v>
      </c>
      <c r="H861" s="77">
        <f ca="1">MAX(Assumptions!F75,MIN(Assumptions!G75,NORMINV(RAND(),Assumptions!D75,Assumptions!E75)))</f>
        <v>0.62640287106579606</v>
      </c>
      <c r="I861" s="97">
        <f ca="1">'Historical Financials'!F7*(1+C861)</f>
        <v>1240.7231953907844</v>
      </c>
      <c r="J861" s="97">
        <f t="shared" ca="1" si="235"/>
        <v>1483.6103002898215</v>
      </c>
      <c r="K861" s="97">
        <f t="shared" ca="1" si="236"/>
        <v>1774.0455980052704</v>
      </c>
      <c r="L861" s="97">
        <f t="shared" ca="1" si="237"/>
        <v>2121.3372427968911</v>
      </c>
      <c r="M861" s="97">
        <f t="shared" ca="1" si="238"/>
        <v>2536.6155767004966</v>
      </c>
      <c r="N861" s="54">
        <f>Assumptions!E59</f>
        <v>0.25</v>
      </c>
      <c r="O861" s="77">
        <f t="shared" ca="1" si="239"/>
        <v>0.25901361965156328</v>
      </c>
      <c r="P861" s="77">
        <f t="shared" ca="1" si="240"/>
        <v>0.26802723930312655</v>
      </c>
      <c r="Q861" s="77">
        <f t="shared" ca="1" si="241"/>
        <v>0.27704085895468983</v>
      </c>
      <c r="R861" s="77">
        <f t="shared" ca="1" si="242"/>
        <v>0.2860544786062531</v>
      </c>
      <c r="S861" s="97">
        <f t="shared" ca="1" si="243"/>
        <v>194.298142947679</v>
      </c>
      <c r="T861" s="97">
        <f t="shared" ca="1" si="244"/>
        <v>240.71113493224397</v>
      </c>
      <c r="U861" s="97">
        <f t="shared" ca="1" si="245"/>
        <v>297.84989475153372</v>
      </c>
      <c r="V861" s="97">
        <f t="shared" ca="1" si="246"/>
        <v>368.13514566878683</v>
      </c>
      <c r="W861" s="97">
        <f t="shared" ca="1" si="247"/>
        <v>454.52434150543911</v>
      </c>
      <c r="X861" s="97">
        <f t="shared" ca="1" si="248"/>
        <v>1154.9024425732875</v>
      </c>
      <c r="Y861" s="97">
        <f t="shared" ca="1" si="249"/>
        <v>8590.005090211449</v>
      </c>
      <c r="Z861" s="97">
        <f t="shared" ca="1" si="250"/>
        <v>9186.7312318699769</v>
      </c>
      <c r="AA861" s="97">
        <f ca="1">Assumptions!D40*Y861+(1-Assumptions!D40)*Z861</f>
        <v>8858.5318539577856</v>
      </c>
      <c r="AB861" s="97">
        <f t="shared" ca="1" si="251"/>
        <v>5665.3726989439429</v>
      </c>
      <c r="AC861" s="97">
        <f t="shared" ca="1" si="252"/>
        <v>6820.2751415172306</v>
      </c>
      <c r="AD861" s="97">
        <f ca="1">AC861+Assumptions!D47-Assumptions!D48-Assumptions!D49</f>
        <v>7960.7751415172306</v>
      </c>
      <c r="AE861" s="73">
        <f ca="1">AD861/Assumptions!D46</f>
        <v>171.19946540897271</v>
      </c>
      <c r="AF861" s="77">
        <f ca="1">AE861/Assumptions!D45-1</f>
        <v>0.69840739493028492</v>
      </c>
    </row>
    <row r="862" spans="2:32" x14ac:dyDescent="0.2">
      <c r="B862" s="130">
        <v>851</v>
      </c>
      <c r="C862" s="77">
        <f ca="1">MAX(Assumptions!F70,MIN(Assumptions!G70,NORMINV(RAND(),Assumptions!D70,Assumptions!E70)))</f>
        <v>0.16366334821059761</v>
      </c>
      <c r="D862" s="77">
        <f ca="1">MAX(Assumptions!F71,MIN(Assumptions!G71,NORMINV(RAND(),Assumptions!D71,Assumptions!E71)))</f>
        <v>0.30329890075189797</v>
      </c>
      <c r="E862" s="77">
        <f ca="1">MAX(Assumptions!F72,MIN(Assumptions!G72,NORMINV(RAND(),Assumptions!D72,Assumptions!E72)))</f>
        <v>0.10120270798647849</v>
      </c>
      <c r="F862" s="77">
        <f ca="1">MAX(Assumptions!F73,MIN(Assumptions!G73,NORMINV(RAND(),Assumptions!D73,Assumptions!E73)))</f>
        <v>3.245184307773729E-2</v>
      </c>
      <c r="G862" s="101">
        <f ca="1">MAX(Assumptions!F74,MIN(Assumptions!G74,NORMINV(RAND(),Assumptions!D74,Assumptions!E74)))</f>
        <v>17.141226451125114</v>
      </c>
      <c r="H862" s="77">
        <f ca="1">MAX(Assumptions!F75,MIN(Assumptions!G75,NORMINV(RAND(),Assumptions!D75,Assumptions!E75)))</f>
        <v>0.57922758710164934</v>
      </c>
      <c r="I862" s="97">
        <f ca="1">'Historical Financials'!F7*(1+C862)</f>
        <v>1207.417090103316</v>
      </c>
      <c r="J862" s="97">
        <f t="shared" ca="1" si="235"/>
        <v>1405.0270137563216</v>
      </c>
      <c r="K862" s="97">
        <f t="shared" ca="1" si="236"/>
        <v>1634.9784391540186</v>
      </c>
      <c r="L862" s="97">
        <f t="shared" ca="1" si="237"/>
        <v>1902.564484758102</v>
      </c>
      <c r="M862" s="97">
        <f t="shared" ca="1" si="238"/>
        <v>2213.9445585201834</v>
      </c>
      <c r="N862" s="54">
        <f>Assumptions!E59</f>
        <v>0.25</v>
      </c>
      <c r="O862" s="77">
        <f t="shared" ca="1" si="239"/>
        <v>0.26332472518797451</v>
      </c>
      <c r="P862" s="77">
        <f t="shared" ca="1" si="240"/>
        <v>0.27664945037594901</v>
      </c>
      <c r="Q862" s="77">
        <f t="shared" ca="1" si="241"/>
        <v>0.28997417556392346</v>
      </c>
      <c r="R862" s="77">
        <f t="shared" ca="1" si="242"/>
        <v>0.30329890075189797</v>
      </c>
      <c r="S862" s="97">
        <f t="shared" ca="1" si="243"/>
        <v>174.84232193145962</v>
      </c>
      <c r="T862" s="97">
        <f t="shared" ca="1" si="244"/>
        <v>214.30166827044619</v>
      </c>
      <c r="U862" s="97">
        <f t="shared" ca="1" si="245"/>
        <v>261.99383958480763</v>
      </c>
      <c r="V862" s="97">
        <f t="shared" ca="1" si="246"/>
        <v>319.55671339624502</v>
      </c>
      <c r="W862" s="97">
        <f t="shared" ca="1" si="247"/>
        <v>388.94376635442575</v>
      </c>
      <c r="X862" s="97">
        <f t="shared" ca="1" si="248"/>
        <v>989.18883668264709</v>
      </c>
      <c r="Y862" s="97">
        <f t="shared" ca="1" si="249"/>
        <v>5840.8822777612413</v>
      </c>
      <c r="Z862" s="97">
        <f t="shared" ca="1" si="250"/>
        <v>11510.109884777836</v>
      </c>
      <c r="AA862" s="97">
        <f ca="1">Assumptions!D40*Y862+(1-Assumptions!D40)*Z862</f>
        <v>8392.034700918708</v>
      </c>
      <c r="AB862" s="97">
        <f t="shared" ca="1" si="251"/>
        <v>5182.3998425475929</v>
      </c>
      <c r="AC862" s="97">
        <f t="shared" ca="1" si="252"/>
        <v>6171.5886792302399</v>
      </c>
      <c r="AD862" s="97">
        <f ca="1">AC862+Assumptions!D47-Assumptions!D48-Assumptions!D49</f>
        <v>7312.0886792302399</v>
      </c>
      <c r="AE862" s="73">
        <f ca="1">AD862/Assumptions!D46</f>
        <v>157.2492189081772</v>
      </c>
      <c r="AF862" s="77">
        <f ca="1">AE862/Assumptions!D45-1</f>
        <v>0.56001209234302785</v>
      </c>
    </row>
    <row r="863" spans="2:32" x14ac:dyDescent="0.2">
      <c r="B863" s="130">
        <v>852</v>
      </c>
      <c r="C863" s="77">
        <f ca="1">MAX(Assumptions!F70,MIN(Assumptions!G70,NORMINV(RAND(),Assumptions!D70,Assumptions!E70)))</f>
        <v>0.14689434693415251</v>
      </c>
      <c r="D863" s="77">
        <f ca="1">MAX(Assumptions!F71,MIN(Assumptions!G71,NORMINV(RAND(),Assumptions!D71,Assumptions!E71)))</f>
        <v>0.27910605746859685</v>
      </c>
      <c r="E863" s="77">
        <f ca="1">MAX(Assumptions!F72,MIN(Assumptions!G72,NORMINV(RAND(),Assumptions!D72,Assumptions!E72)))</f>
        <v>6.8477531924496543E-2</v>
      </c>
      <c r="F863" s="77">
        <f ca="1">MAX(Assumptions!F73,MIN(Assumptions!G73,NORMINV(RAND(),Assumptions!D73,Assumptions!E73)))</f>
        <v>0.05</v>
      </c>
      <c r="G863" s="101">
        <f ca="1">MAX(Assumptions!F74,MIN(Assumptions!G74,NORMINV(RAND(),Assumptions!D74,Assumptions!E74)))</f>
        <v>15.565320752287835</v>
      </c>
      <c r="H863" s="77">
        <f ca="1">MAX(Assumptions!F75,MIN(Assumptions!G75,NORMINV(RAND(),Assumptions!D75,Assumptions!E75)))</f>
        <v>0.60802889372858882</v>
      </c>
      <c r="I863" s="97">
        <f ca="1">'Historical Financials'!F7*(1+C863)</f>
        <v>1190.0175743788766</v>
      </c>
      <c r="J863" s="97">
        <f t="shared" ca="1" si="235"/>
        <v>1364.8244288074261</v>
      </c>
      <c r="K863" s="97">
        <f t="shared" ca="1" si="236"/>
        <v>1565.3094219568709</v>
      </c>
      <c r="L863" s="97">
        <f t="shared" ca="1" si="237"/>
        <v>1795.2445272451014</v>
      </c>
      <c r="M863" s="97">
        <f t="shared" ca="1" si="238"/>
        <v>2058.9557996618819</v>
      </c>
      <c r="N863" s="54">
        <f>Assumptions!E59</f>
        <v>0.25</v>
      </c>
      <c r="O863" s="77">
        <f t="shared" ca="1" si="239"/>
        <v>0.25727651436714921</v>
      </c>
      <c r="P863" s="77">
        <f t="shared" ca="1" si="240"/>
        <v>0.26455302873429842</v>
      </c>
      <c r="Q863" s="77">
        <f t="shared" ca="1" si="241"/>
        <v>0.27182954310144763</v>
      </c>
      <c r="R863" s="77">
        <f t="shared" ca="1" si="242"/>
        <v>0.27910605746859685</v>
      </c>
      <c r="S863" s="97">
        <f t="shared" ca="1" si="243"/>
        <v>180.89126731679175</v>
      </c>
      <c r="T863" s="97">
        <f t="shared" ca="1" si="244"/>
        <v>213.50160689918752</v>
      </c>
      <c r="U863" s="97">
        <f t="shared" ca="1" si="245"/>
        <v>251.78923298422845</v>
      </c>
      <c r="V863" s="97">
        <f t="shared" ca="1" si="246"/>
        <v>296.71840390860399</v>
      </c>
      <c r="W863" s="97">
        <f t="shared" ca="1" si="247"/>
        <v>349.4141620067636</v>
      </c>
      <c r="X863" s="97">
        <f t="shared" ca="1" si="248"/>
        <v>1041.2908264318889</v>
      </c>
      <c r="Y863" s="97">
        <f t="shared" ca="1" si="249"/>
        <v>19855.729196208566</v>
      </c>
      <c r="Z863" s="97">
        <f t="shared" ca="1" si="250"/>
        <v>8944.8767371487465</v>
      </c>
      <c r="AA863" s="97">
        <f ca="1">Assumptions!D40*Y863+(1-Assumptions!D40)*Z863</f>
        <v>14945.845589631648</v>
      </c>
      <c r="AB863" s="97">
        <f t="shared" ca="1" si="251"/>
        <v>10732.317696498005</v>
      </c>
      <c r="AC863" s="97">
        <f t="shared" ca="1" si="252"/>
        <v>11773.608522929893</v>
      </c>
      <c r="AD863" s="97">
        <f ca="1">AC863+Assumptions!D47-Assumptions!D48-Assumptions!D49</f>
        <v>12914.108522929893</v>
      </c>
      <c r="AE863" s="73">
        <f ca="1">AD863/Assumptions!D46</f>
        <v>277.72276393397618</v>
      </c>
      <c r="AF863" s="77">
        <f ca="1">AE863/Assumptions!D45-1</f>
        <v>1.7551861501386528</v>
      </c>
    </row>
    <row r="864" spans="2:32" x14ac:dyDescent="0.2">
      <c r="B864" s="130">
        <v>853</v>
      </c>
      <c r="C864" s="77">
        <f ca="1">MAX(Assumptions!F70,MIN(Assumptions!G70,NORMINV(RAND(),Assumptions!D70,Assumptions!E70)))</f>
        <v>0.13201913043450553</v>
      </c>
      <c r="D864" s="77">
        <f ca="1">MAX(Assumptions!F71,MIN(Assumptions!G71,NORMINV(RAND(),Assumptions!D71,Assumptions!E71)))</f>
        <v>0.29523559194834081</v>
      </c>
      <c r="E864" s="77">
        <f ca="1">MAX(Assumptions!F72,MIN(Assumptions!G72,NORMINV(RAND(),Assumptions!D72,Assumptions!E72)))</f>
        <v>7.6470077683008175E-2</v>
      </c>
      <c r="F864" s="77">
        <f ca="1">MAX(Assumptions!F73,MIN(Assumptions!G73,NORMINV(RAND(),Assumptions!D73,Assumptions!E73)))</f>
        <v>4.2255515042923644E-2</v>
      </c>
      <c r="G864" s="101">
        <f ca="1">MAX(Assumptions!F74,MIN(Assumptions!G74,NORMINV(RAND(),Assumptions!D74,Assumptions!E74)))</f>
        <v>16.520837616178518</v>
      </c>
      <c r="H864" s="77">
        <f ca="1">MAX(Assumptions!F75,MIN(Assumptions!G75,NORMINV(RAND(),Assumptions!D75,Assumptions!E75)))</f>
        <v>0.64702697582093616</v>
      </c>
      <c r="I864" s="97">
        <f ca="1">'Historical Financials'!F7*(1+C864)</f>
        <v>1174.5830497388429</v>
      </c>
      <c r="J864" s="97">
        <f t="shared" ca="1" si="235"/>
        <v>1329.6504825884745</v>
      </c>
      <c r="K864" s="97">
        <f t="shared" ca="1" si="236"/>
        <v>1505.1897830816256</v>
      </c>
      <c r="L864" s="97">
        <f t="shared" ca="1" si="237"/>
        <v>1703.9036293829638</v>
      </c>
      <c r="M864" s="97">
        <f t="shared" ca="1" si="238"/>
        <v>1928.8515048783006</v>
      </c>
      <c r="N864" s="54">
        <f>Assumptions!E59</f>
        <v>0.25</v>
      </c>
      <c r="O864" s="77">
        <f t="shared" ca="1" si="239"/>
        <v>0.26130889798708523</v>
      </c>
      <c r="P864" s="77">
        <f t="shared" ca="1" si="240"/>
        <v>0.27261779597417041</v>
      </c>
      <c r="Q864" s="77">
        <f t="shared" ca="1" si="241"/>
        <v>0.28392669396125558</v>
      </c>
      <c r="R864" s="77">
        <f t="shared" ca="1" si="242"/>
        <v>0.29523559194834081</v>
      </c>
      <c r="S864" s="97">
        <f t="shared" ca="1" si="243"/>
        <v>189.99672963076392</v>
      </c>
      <c r="T864" s="97">
        <f t="shared" ca="1" si="244"/>
        <v>224.80920073219286</v>
      </c>
      <c r="U864" s="97">
        <f t="shared" ca="1" si="245"/>
        <v>265.50203350709762</v>
      </c>
      <c r="V864" s="97">
        <f t="shared" ca="1" si="246"/>
        <v>313.02112009769934</v>
      </c>
      <c r="W864" s="97">
        <f t="shared" ca="1" si="247"/>
        <v>368.45961524008766</v>
      </c>
      <c r="X864" s="97">
        <f t="shared" ca="1" si="248"/>
        <v>1071.3664506267244</v>
      </c>
      <c r="Y864" s="97">
        <f t="shared" ca="1" si="249"/>
        <v>11224.14072903158</v>
      </c>
      <c r="Z864" s="97">
        <f t="shared" ca="1" si="250"/>
        <v>9408.0489670120733</v>
      </c>
      <c r="AA864" s="97">
        <f ca="1">Assumptions!D40*Y864+(1-Assumptions!D40)*Z864</f>
        <v>10406.899436122803</v>
      </c>
      <c r="AB864" s="97">
        <f t="shared" ca="1" si="251"/>
        <v>7199.6526800170468</v>
      </c>
      <c r="AC864" s="97">
        <f t="shared" ca="1" si="252"/>
        <v>8271.0191306437719</v>
      </c>
      <c r="AD864" s="97">
        <f ca="1">AC864+Assumptions!D47-Assumptions!D48-Assumptions!D49</f>
        <v>9411.5191306437719</v>
      </c>
      <c r="AE864" s="73">
        <f ca="1">AD864/Assumptions!D46</f>
        <v>202.39826087405962</v>
      </c>
      <c r="AF864" s="77">
        <f ca="1">AE864/Assumptions!D45-1</f>
        <v>1.0079192547029723</v>
      </c>
    </row>
    <row r="865" spans="2:32" x14ac:dyDescent="0.2">
      <c r="B865" s="130">
        <v>854</v>
      </c>
      <c r="C865" s="77">
        <f ca="1">MAX(Assumptions!F70,MIN(Assumptions!G70,NORMINV(RAND(),Assumptions!D70,Assumptions!E70)))</f>
        <v>0.13325498167750741</v>
      </c>
      <c r="D865" s="77">
        <f ca="1">MAX(Assumptions!F71,MIN(Assumptions!G71,NORMINV(RAND(),Assumptions!D71,Assumptions!E71)))</f>
        <v>0.31081220679414601</v>
      </c>
      <c r="E865" s="77">
        <f ca="1">MAX(Assumptions!F72,MIN(Assumptions!G72,NORMINV(RAND(),Assumptions!D72,Assumptions!E72)))</f>
        <v>8.5881680640080227E-2</v>
      </c>
      <c r="F865" s="77">
        <f ca="1">MAX(Assumptions!F73,MIN(Assumptions!G73,NORMINV(RAND(),Assumptions!D73,Assumptions!E73)))</f>
        <v>3.9789292068519451E-2</v>
      </c>
      <c r="G865" s="101">
        <f ca="1">MAX(Assumptions!F74,MIN(Assumptions!G74,NORMINV(RAND(),Assumptions!D74,Assumptions!E74)))</f>
        <v>12.868779051602026</v>
      </c>
      <c r="H865" s="77">
        <f ca="1">MAX(Assumptions!F75,MIN(Assumptions!G75,NORMINV(RAND(),Assumptions!D75,Assumptions!E75)))</f>
        <v>0.72567922569313459</v>
      </c>
      <c r="I865" s="97">
        <f ca="1">'Historical Financials'!F7*(1+C865)</f>
        <v>1175.8653689885816</v>
      </c>
      <c r="J865" s="97">
        <f t="shared" ca="1" si="235"/>
        <v>1332.5552871883706</v>
      </c>
      <c r="K865" s="97">
        <f t="shared" ca="1" si="236"/>
        <v>1510.1249175669227</v>
      </c>
      <c r="L865" s="97">
        <f t="shared" ca="1" si="237"/>
        <v>1711.3565857880506</v>
      </c>
      <c r="M865" s="97">
        <f t="shared" ca="1" si="238"/>
        <v>1939.4033762709189</v>
      </c>
      <c r="N865" s="54">
        <f>Assumptions!E59</f>
        <v>0.25</v>
      </c>
      <c r="O865" s="77">
        <f t="shared" ca="1" si="239"/>
        <v>0.26520305169853653</v>
      </c>
      <c r="P865" s="77">
        <f t="shared" ca="1" si="240"/>
        <v>0.280406103397073</v>
      </c>
      <c r="Q865" s="77">
        <f t="shared" ca="1" si="241"/>
        <v>0.29560915509560948</v>
      </c>
      <c r="R865" s="77">
        <f t="shared" ca="1" si="242"/>
        <v>0.31081220679414601</v>
      </c>
      <c r="S865" s="97">
        <f t="shared" ca="1" si="243"/>
        <v>213.32526762175146</v>
      </c>
      <c r="T865" s="97">
        <f t="shared" ca="1" si="244"/>
        <v>256.45339013878896</v>
      </c>
      <c r="U865" s="97">
        <f t="shared" ca="1" si="245"/>
        <v>307.28759366576759</v>
      </c>
      <c r="V865" s="97">
        <f t="shared" ca="1" si="246"/>
        <v>367.11580423669727</v>
      </c>
      <c r="W865" s="97">
        <f t="shared" ca="1" si="247"/>
        <v>437.43235697179813</v>
      </c>
      <c r="X865" s="97">
        <f t="shared" ca="1" si="248"/>
        <v>1207.7132911499818</v>
      </c>
      <c r="Y865" s="97">
        <f t="shared" ca="1" si="249"/>
        <v>9867.9520606186761</v>
      </c>
      <c r="Z865" s="97">
        <f t="shared" ca="1" si="250"/>
        <v>7757.1744547527996</v>
      </c>
      <c r="AA865" s="97">
        <f ca="1">Assumptions!D40*Y865+(1-Assumptions!D40)*Z865</f>
        <v>8918.1021379790327</v>
      </c>
      <c r="AB865" s="97">
        <f t="shared" ca="1" si="251"/>
        <v>5906.903961120649</v>
      </c>
      <c r="AC865" s="97">
        <f t="shared" ca="1" si="252"/>
        <v>7114.6172522706311</v>
      </c>
      <c r="AD865" s="97">
        <f ca="1">AC865+Assumptions!D47-Assumptions!D48-Assumptions!D49</f>
        <v>8255.1172522706311</v>
      </c>
      <c r="AE865" s="73">
        <f ca="1">AD865/Assumptions!D46</f>
        <v>177.52940327463722</v>
      </c>
      <c r="AF865" s="77">
        <f ca="1">AE865/Assumptions!D45-1</f>
        <v>0.76120439756584557</v>
      </c>
    </row>
    <row r="866" spans="2:32" x14ac:dyDescent="0.2">
      <c r="B866" s="130">
        <v>855</v>
      </c>
      <c r="C866" s="77">
        <f ca="1">MAX(Assumptions!F70,MIN(Assumptions!G70,NORMINV(RAND(),Assumptions!D70,Assumptions!E70)))</f>
        <v>0.15479876758873243</v>
      </c>
      <c r="D866" s="77">
        <f ca="1">MAX(Assumptions!F71,MIN(Assumptions!G71,NORMINV(RAND(),Assumptions!D71,Assumptions!E71)))</f>
        <v>0.30581746541920718</v>
      </c>
      <c r="E866" s="77">
        <f ca="1">MAX(Assumptions!F72,MIN(Assumptions!G72,NORMINV(RAND(),Assumptions!D72,Assumptions!E72)))</f>
        <v>8.7942075840491588E-2</v>
      </c>
      <c r="F866" s="77">
        <f ca="1">MAX(Assumptions!F73,MIN(Assumptions!G73,NORMINV(RAND(),Assumptions!D73,Assumptions!E73)))</f>
        <v>2.9143264680211983E-2</v>
      </c>
      <c r="G866" s="101">
        <f ca="1">MAX(Assumptions!F74,MIN(Assumptions!G74,NORMINV(RAND(),Assumptions!D74,Assumptions!E74)))</f>
        <v>9.9868780850745562</v>
      </c>
      <c r="H866" s="77">
        <f ca="1">MAX(Assumptions!F75,MIN(Assumptions!G75,NORMINV(RAND(),Assumptions!D75,Assumptions!E75)))</f>
        <v>0.62223032612416673</v>
      </c>
      <c r="I866" s="97">
        <f ca="1">'Historical Financials'!F7*(1+C866)</f>
        <v>1198.2192012500686</v>
      </c>
      <c r="J866" s="97">
        <f t="shared" ca="1" si="235"/>
        <v>1383.7020569047345</v>
      </c>
      <c r="K866" s="97">
        <f t="shared" ca="1" si="236"/>
        <v>1597.8974300235814</v>
      </c>
      <c r="L866" s="97">
        <f t="shared" ca="1" si="237"/>
        <v>1845.2499829244343</v>
      </c>
      <c r="M866" s="97">
        <f t="shared" ca="1" si="238"/>
        <v>2130.8924061742664</v>
      </c>
      <c r="N866" s="54">
        <f>Assumptions!E59</f>
        <v>0.25</v>
      </c>
      <c r="O866" s="77">
        <f t="shared" ca="1" si="239"/>
        <v>0.26395436635480179</v>
      </c>
      <c r="P866" s="77">
        <f t="shared" ca="1" si="240"/>
        <v>0.27790873270960359</v>
      </c>
      <c r="Q866" s="77">
        <f t="shared" ca="1" si="241"/>
        <v>0.29186309906440538</v>
      </c>
      <c r="R866" s="77">
        <f t="shared" ca="1" si="242"/>
        <v>0.30581746541920718</v>
      </c>
      <c r="S866" s="97">
        <f t="shared" ca="1" si="243"/>
        <v>186.39208109051719</v>
      </c>
      <c r="T866" s="97">
        <f t="shared" ca="1" si="244"/>
        <v>227.25979516248526</v>
      </c>
      <c r="U866" s="97">
        <f t="shared" ca="1" si="245"/>
        <v>276.31360300307625</v>
      </c>
      <c r="V866" s="97">
        <f t="shared" ca="1" si="246"/>
        <v>335.10859999197157</v>
      </c>
      <c r="W866" s="97">
        <f t="shared" ca="1" si="247"/>
        <v>405.4851746363754</v>
      </c>
      <c r="X866" s="97">
        <f t="shared" ca="1" si="248"/>
        <v>1083.1478115364414</v>
      </c>
      <c r="Y866" s="97">
        <f t="shared" ca="1" si="249"/>
        <v>7097.122002470107</v>
      </c>
      <c r="Z866" s="97">
        <f t="shared" ca="1" si="250"/>
        <v>6508.0900662989516</v>
      </c>
      <c r="AA866" s="97">
        <f ca="1">Assumptions!D40*Y866+(1-Assumptions!D40)*Z866</f>
        <v>6832.0576311930872</v>
      </c>
      <c r="AB866" s="97">
        <f t="shared" ca="1" si="251"/>
        <v>4482.524321824566</v>
      </c>
      <c r="AC866" s="97">
        <f t="shared" ca="1" si="252"/>
        <v>5565.6721333610076</v>
      </c>
      <c r="AD866" s="97">
        <f ca="1">AC866+Assumptions!D47-Assumptions!D48-Assumptions!D49</f>
        <v>6706.1721333610076</v>
      </c>
      <c r="AE866" s="73">
        <f ca="1">AD866/Assumptions!D46</f>
        <v>144.21875555615071</v>
      </c>
      <c r="AF866" s="77">
        <f ca="1">AE866/Assumptions!D45-1</f>
        <v>0.43074162258086024</v>
      </c>
    </row>
    <row r="867" spans="2:32" x14ac:dyDescent="0.2">
      <c r="B867" s="130">
        <v>856</v>
      </c>
      <c r="C867" s="77">
        <f ca="1">MAX(Assumptions!F70,MIN(Assumptions!G70,NORMINV(RAND(),Assumptions!D70,Assumptions!E70)))</f>
        <v>0.1411954430991636</v>
      </c>
      <c r="D867" s="77">
        <f ca="1">MAX(Assumptions!F71,MIN(Assumptions!G71,NORMINV(RAND(),Assumptions!D71,Assumptions!E71)))</f>
        <v>0.26926703627401377</v>
      </c>
      <c r="E867" s="77">
        <f ca="1">MAX(Assumptions!F72,MIN(Assumptions!G72,NORMINV(RAND(),Assumptions!D72,Assumptions!E72)))</f>
        <v>0.10467690984425217</v>
      </c>
      <c r="F867" s="77">
        <f ca="1">MAX(Assumptions!F73,MIN(Assumptions!G73,NORMINV(RAND(),Assumptions!D73,Assumptions!E73)))</f>
        <v>3.1011236260617209E-2</v>
      </c>
      <c r="G867" s="101">
        <f ca="1">MAX(Assumptions!F74,MIN(Assumptions!G74,NORMINV(RAND(),Assumptions!D74,Assumptions!E74)))</f>
        <v>16.163804359314778</v>
      </c>
      <c r="H867" s="77">
        <f ca="1">MAX(Assumptions!F75,MIN(Assumptions!G75,NORMINV(RAND(),Assumptions!D75,Assumptions!E75)))</f>
        <v>0.4962271636971618</v>
      </c>
      <c r="I867" s="97">
        <f ca="1">'Historical Financials'!F7*(1+C867)</f>
        <v>1184.1043917596919</v>
      </c>
      <c r="J867" s="97">
        <f t="shared" ca="1" si="235"/>
        <v>1351.2945360298672</v>
      </c>
      <c r="K867" s="97">
        <f t="shared" ca="1" si="236"/>
        <v>1542.0911668020829</v>
      </c>
      <c r="L867" s="97">
        <f t="shared" ca="1" si="237"/>
        <v>1759.8274123980091</v>
      </c>
      <c r="M867" s="97">
        <f t="shared" ca="1" si="238"/>
        <v>2008.3070236696003</v>
      </c>
      <c r="N867" s="54">
        <f>Assumptions!E59</f>
        <v>0.25</v>
      </c>
      <c r="O867" s="77">
        <f t="shared" ca="1" si="239"/>
        <v>0.25481675906850343</v>
      </c>
      <c r="P867" s="77">
        <f t="shared" ca="1" si="240"/>
        <v>0.25963351813700686</v>
      </c>
      <c r="Q867" s="77">
        <f t="shared" ca="1" si="241"/>
        <v>0.26445027720551034</v>
      </c>
      <c r="R867" s="77">
        <f t="shared" ca="1" si="242"/>
        <v>0.26926703627401377</v>
      </c>
      <c r="S867" s="97">
        <f t="shared" ca="1" si="243"/>
        <v>146.8961909610662</v>
      </c>
      <c r="T867" s="97">
        <f t="shared" ca="1" si="244"/>
        <v>170.86713697462099</v>
      </c>
      <c r="U867" s="97">
        <f t="shared" ca="1" si="245"/>
        <v>198.67871471551504</v>
      </c>
      <c r="V867" s="97">
        <f t="shared" ca="1" si="246"/>
        <v>230.93759512986935</v>
      </c>
      <c r="W867" s="97">
        <f t="shared" ca="1" si="247"/>
        <v>268.34520008759409</v>
      </c>
      <c r="X867" s="97">
        <f t="shared" ca="1" si="248"/>
        <v>738.58133888168072</v>
      </c>
      <c r="Y867" s="97">
        <f t="shared" ca="1" si="249"/>
        <v>3755.7101296685273</v>
      </c>
      <c r="Z867" s="97">
        <f t="shared" ca="1" si="250"/>
        <v>8740.91471063469</v>
      </c>
      <c r="AA867" s="97">
        <f ca="1">Assumptions!D40*Y867+(1-Assumptions!D40)*Z867</f>
        <v>5999.0521911033002</v>
      </c>
      <c r="AB867" s="97">
        <f t="shared" ca="1" si="251"/>
        <v>3646.7522389011715</v>
      </c>
      <c r="AC867" s="97">
        <f t="shared" ca="1" si="252"/>
        <v>4385.3335777828524</v>
      </c>
      <c r="AD867" s="97">
        <f ca="1">AC867+Assumptions!D47-Assumptions!D48-Assumptions!D49</f>
        <v>5525.8335777828524</v>
      </c>
      <c r="AE867" s="73">
        <f ca="1">AD867/Assumptions!D46</f>
        <v>118.83513070500759</v>
      </c>
      <c r="AF867" s="77">
        <f ca="1">AE867/Assumptions!D45-1</f>
        <v>0.17891994747031337</v>
      </c>
    </row>
    <row r="868" spans="2:32" x14ac:dyDescent="0.2">
      <c r="B868" s="130">
        <v>857</v>
      </c>
      <c r="C868" s="77">
        <f ca="1">MAX(Assumptions!F70,MIN(Assumptions!G70,NORMINV(RAND(),Assumptions!D70,Assumptions!E70)))</f>
        <v>0.154216324489999</v>
      </c>
      <c r="D868" s="77">
        <f ca="1">MAX(Assumptions!F71,MIN(Assumptions!G71,NORMINV(RAND(),Assumptions!D71,Assumptions!E71)))</f>
        <v>0.24786370937380853</v>
      </c>
      <c r="E868" s="77">
        <f ca="1">MAX(Assumptions!F72,MIN(Assumptions!G72,NORMINV(RAND(),Assumptions!D72,Assumptions!E72)))</f>
        <v>9.9107048144416135E-2</v>
      </c>
      <c r="F868" s="77">
        <f ca="1">MAX(Assumptions!F73,MIN(Assumptions!G73,NORMINV(RAND(),Assumptions!D73,Assumptions!E73)))</f>
        <v>4.0521895032732576E-2</v>
      </c>
      <c r="G868" s="101">
        <f ca="1">MAX(Assumptions!F74,MIN(Assumptions!G74,NORMINV(RAND(),Assumptions!D74,Assumptions!E74)))</f>
        <v>13.325598397365997</v>
      </c>
      <c r="H868" s="77">
        <f ca="1">MAX(Assumptions!F75,MIN(Assumptions!G75,NORMINV(RAND(),Assumptions!D75,Assumptions!E75)))</f>
        <v>0.61686384155542651</v>
      </c>
      <c r="I868" s="97">
        <f ca="1">'Historical Financials'!F7*(1+C868)</f>
        <v>1197.6148582908229</v>
      </c>
      <c r="J868" s="97">
        <f t="shared" ca="1" si="235"/>
        <v>1382.3066198910446</v>
      </c>
      <c r="K868" s="97">
        <f t="shared" ca="1" si="236"/>
        <v>1595.4808661288357</v>
      </c>
      <c r="L868" s="97">
        <f t="shared" ca="1" si="237"/>
        <v>1841.530061097345</v>
      </c>
      <c r="M868" s="97">
        <f t="shared" ca="1" si="238"/>
        <v>2125.5240585576207</v>
      </c>
      <c r="N868" s="54">
        <f>Assumptions!E59</f>
        <v>0.25</v>
      </c>
      <c r="O868" s="77">
        <f t="shared" ca="1" si="239"/>
        <v>0.24946592734345213</v>
      </c>
      <c r="P868" s="77">
        <f t="shared" ca="1" si="240"/>
        <v>0.24893185468690426</v>
      </c>
      <c r="Q868" s="77">
        <f t="shared" ca="1" si="241"/>
        <v>0.2483977820303564</v>
      </c>
      <c r="R868" s="77">
        <f t="shared" ca="1" si="242"/>
        <v>0.24786370937380853</v>
      </c>
      <c r="S868" s="97">
        <f t="shared" ca="1" si="243"/>
        <v>184.6913255472837</v>
      </c>
      <c r="T868" s="97">
        <f t="shared" ca="1" si="244"/>
        <v>212.71834186958225</v>
      </c>
      <c r="U868" s="97">
        <f t="shared" ca="1" si="245"/>
        <v>244.99735135652938</v>
      </c>
      <c r="V868" s="97">
        <f t="shared" ca="1" si="246"/>
        <v>282.17325011023888</v>
      </c>
      <c r="W868" s="97">
        <f t="shared" ca="1" si="247"/>
        <v>324.98871747548816</v>
      </c>
      <c r="X868" s="97">
        <f t="shared" ca="1" si="248"/>
        <v>924.61147801393429</v>
      </c>
      <c r="Y868" s="97">
        <f t="shared" ca="1" si="249"/>
        <v>5772.0746334349669</v>
      </c>
      <c r="Z868" s="97">
        <f t="shared" ca="1" si="250"/>
        <v>7020.461957753243</v>
      </c>
      <c r="AA868" s="97">
        <f ca="1">Assumptions!D40*Y868+(1-Assumptions!D40)*Z868</f>
        <v>6333.8489293781913</v>
      </c>
      <c r="AB868" s="97">
        <f t="shared" ca="1" si="251"/>
        <v>3948.8236264646575</v>
      </c>
      <c r="AC868" s="97">
        <f t="shared" ca="1" si="252"/>
        <v>4873.4351044785917</v>
      </c>
      <c r="AD868" s="97">
        <f ca="1">AC868+Assumptions!D47-Assumptions!D48-Assumptions!D49</f>
        <v>6013.9351044785917</v>
      </c>
      <c r="AE868" s="73">
        <f ca="1">AD868/Assumptions!D46</f>
        <v>129.33193773072242</v>
      </c>
      <c r="AF868" s="77">
        <f ca="1">AE868/Assumptions!D45-1</f>
        <v>0.28305493780478597</v>
      </c>
    </row>
    <row r="869" spans="2:32" x14ac:dyDescent="0.2">
      <c r="B869" s="130">
        <v>858</v>
      </c>
      <c r="C869" s="77">
        <f ca="1">MAX(Assumptions!F70,MIN(Assumptions!G70,NORMINV(RAND(),Assumptions!D70,Assumptions!E70)))</f>
        <v>0.13292058796558059</v>
      </c>
      <c r="D869" s="77">
        <f ca="1">MAX(Assumptions!F71,MIN(Assumptions!G71,NORMINV(RAND(),Assumptions!D71,Assumptions!E71)))</f>
        <v>0.34820386303807704</v>
      </c>
      <c r="E869" s="77">
        <f ca="1">MAX(Assumptions!F72,MIN(Assumptions!G72,NORMINV(RAND(),Assumptions!D72,Assumptions!E72)))</f>
        <v>6.7260753858728081E-2</v>
      </c>
      <c r="F869" s="77">
        <f ca="1">MAX(Assumptions!F73,MIN(Assumptions!G73,NORMINV(RAND(),Assumptions!D73,Assumptions!E73)))</f>
        <v>4.2414584460183126E-2</v>
      </c>
      <c r="G869" s="101">
        <f ca="1">MAX(Assumptions!F74,MIN(Assumptions!G74,NORMINV(RAND(),Assumptions!D74,Assumptions!E74)))</f>
        <v>17.908930303104434</v>
      </c>
      <c r="H869" s="77">
        <f ca="1">MAX(Assumptions!F75,MIN(Assumptions!G75,NORMINV(RAND(),Assumptions!D75,Assumptions!E75)))</f>
        <v>0.62898652499279695</v>
      </c>
      <c r="I869" s="97">
        <f ca="1">'Historical Financials'!F7*(1+C869)</f>
        <v>1175.5184020730862</v>
      </c>
      <c r="J869" s="97">
        <f t="shared" ca="1" si="235"/>
        <v>1331.7689992410005</v>
      </c>
      <c r="K869" s="97">
        <f t="shared" ca="1" si="236"/>
        <v>1508.7885176544471</v>
      </c>
      <c r="L869" s="97">
        <f t="shared" ca="1" si="237"/>
        <v>1709.337574536793</v>
      </c>
      <c r="M869" s="97">
        <f t="shared" ca="1" si="238"/>
        <v>1936.543729975883</v>
      </c>
      <c r="N869" s="54">
        <f>Assumptions!E59</f>
        <v>0.25</v>
      </c>
      <c r="O869" s="77">
        <f t="shared" ca="1" si="239"/>
        <v>0.27455096575951926</v>
      </c>
      <c r="P869" s="77">
        <f t="shared" ca="1" si="240"/>
        <v>0.29910193151903852</v>
      </c>
      <c r="Q869" s="77">
        <f t="shared" ca="1" si="241"/>
        <v>0.32365289727855778</v>
      </c>
      <c r="R869" s="77">
        <f t="shared" ca="1" si="242"/>
        <v>0.34820386303807704</v>
      </c>
      <c r="S869" s="97">
        <f t="shared" ca="1" si="243"/>
        <v>184.846308696259</v>
      </c>
      <c r="T869" s="97">
        <f t="shared" ca="1" si="244"/>
        <v>229.98166744757069</v>
      </c>
      <c r="U869" s="97">
        <f t="shared" ca="1" si="245"/>
        <v>283.85002014488674</v>
      </c>
      <c r="V869" s="97">
        <f t="shared" ca="1" si="246"/>
        <v>347.97550994394135</v>
      </c>
      <c r="W869" s="97">
        <f t="shared" ca="1" si="247"/>
        <v>424.13316649657372</v>
      </c>
      <c r="X869" s="97">
        <f t="shared" ca="1" si="248"/>
        <v>1183.1057355880212</v>
      </c>
      <c r="Y869" s="97">
        <f t="shared" ca="1" si="249"/>
        <v>17794.39685117816</v>
      </c>
      <c r="Z869" s="97">
        <f t="shared" ca="1" si="250"/>
        <v>12076.206748799767</v>
      </c>
      <c r="AA869" s="97">
        <f ca="1">Assumptions!D40*Y869+(1-Assumptions!D40)*Z869</f>
        <v>15221.211305107883</v>
      </c>
      <c r="AB869" s="97">
        <f t="shared" ca="1" si="251"/>
        <v>10992.501092808521</v>
      </c>
      <c r="AC869" s="97">
        <f t="shared" ca="1" si="252"/>
        <v>12175.606828396543</v>
      </c>
      <c r="AD869" s="97">
        <f ca="1">AC869+Assumptions!D47-Assumptions!D48-Assumptions!D49</f>
        <v>13316.106828396543</v>
      </c>
      <c r="AE869" s="73">
        <f ca="1">AD869/Assumptions!D46</f>
        <v>286.36788878272137</v>
      </c>
      <c r="AF869" s="77">
        <f ca="1">AE869/Assumptions!D45-1</f>
        <v>1.8409512776063628</v>
      </c>
    </row>
    <row r="870" spans="2:32" x14ac:dyDescent="0.2">
      <c r="B870" s="130">
        <v>859</v>
      </c>
      <c r="C870" s="77">
        <f ca="1">MAX(Assumptions!F70,MIN(Assumptions!G70,NORMINV(RAND(),Assumptions!D70,Assumptions!E70)))</f>
        <v>0.14843961317692841</v>
      </c>
      <c r="D870" s="77">
        <f ca="1">MAX(Assumptions!F71,MIN(Assumptions!G71,NORMINV(RAND(),Assumptions!D71,Assumptions!E71)))</f>
        <v>0.30542503411633221</v>
      </c>
      <c r="E870" s="77">
        <f ca="1">MAX(Assumptions!F72,MIN(Assumptions!G72,NORMINV(RAND(),Assumptions!D72,Assumptions!E72)))</f>
        <v>9.0755464278152981E-2</v>
      </c>
      <c r="F870" s="77">
        <f ca="1">MAX(Assumptions!F73,MIN(Assumptions!G73,NORMINV(RAND(),Assumptions!D73,Assumptions!E73)))</f>
        <v>2.8574847370399087E-2</v>
      </c>
      <c r="G870" s="101">
        <f ca="1">MAX(Assumptions!F74,MIN(Assumptions!G74,NORMINV(RAND(),Assumptions!D74,Assumptions!E74)))</f>
        <v>14.862725125412124</v>
      </c>
      <c r="H870" s="77">
        <f ca="1">MAX(Assumptions!F75,MIN(Assumptions!G75,NORMINV(RAND(),Assumptions!D75,Assumptions!E75)))</f>
        <v>0.61219496461075984</v>
      </c>
      <c r="I870" s="97">
        <f ca="1">'Historical Financials'!F7*(1+C870)</f>
        <v>1191.6209426323808</v>
      </c>
      <c r="J870" s="97">
        <f t="shared" ca="1" si="235"/>
        <v>1368.504694410258</v>
      </c>
      <c r="K870" s="97">
        <f t="shared" ca="1" si="236"/>
        <v>1571.6450018793273</v>
      </c>
      <c r="L870" s="97">
        <f t="shared" ca="1" si="237"/>
        <v>1804.9393780097475</v>
      </c>
      <c r="M870" s="97">
        <f t="shared" ca="1" si="238"/>
        <v>2072.8638810893199</v>
      </c>
      <c r="N870" s="54">
        <f>Assumptions!E59</f>
        <v>0.25</v>
      </c>
      <c r="O870" s="77">
        <f t="shared" ca="1" si="239"/>
        <v>0.26385625852908307</v>
      </c>
      <c r="P870" s="77">
        <f t="shared" ca="1" si="240"/>
        <v>0.27771251705816613</v>
      </c>
      <c r="Q870" s="77">
        <f t="shared" ca="1" si="241"/>
        <v>0.29156877558724914</v>
      </c>
      <c r="R870" s="77">
        <f t="shared" ca="1" si="242"/>
        <v>0.30542503411633221</v>
      </c>
      <c r="S870" s="97">
        <f t="shared" ca="1" si="243"/>
        <v>182.37608520106767</v>
      </c>
      <c r="T870" s="97">
        <f t="shared" ca="1" si="244"/>
        <v>221.05657889370346</v>
      </c>
      <c r="U870" s="97">
        <f t="shared" ca="1" si="245"/>
        <v>267.20197483325182</v>
      </c>
      <c r="V870" s="97">
        <f t="shared" ca="1" si="246"/>
        <v>322.17614909576105</v>
      </c>
      <c r="W870" s="97">
        <f t="shared" ca="1" si="247"/>
        <v>387.58340019595767</v>
      </c>
      <c r="X870" s="97">
        <f t="shared" ca="1" si="248"/>
        <v>1037.5409400969118</v>
      </c>
      <c r="Y870" s="97">
        <f t="shared" ca="1" si="249"/>
        <v>6411.2991559938173</v>
      </c>
      <c r="Z870" s="97">
        <f t="shared" ca="1" si="250"/>
        <v>9409.6584801995868</v>
      </c>
      <c r="AA870" s="97">
        <f ca="1">Assumptions!D40*Y870+(1-Assumptions!D40)*Z870</f>
        <v>7760.5608518864137</v>
      </c>
      <c r="AB870" s="97">
        <f t="shared" ca="1" si="251"/>
        <v>5026.3892982942289</v>
      </c>
      <c r="AC870" s="97">
        <f t="shared" ca="1" si="252"/>
        <v>6063.9302383911408</v>
      </c>
      <c r="AD870" s="97">
        <f ca="1">AC870+Assumptions!D47-Assumptions!D48-Assumptions!D49</f>
        <v>7204.4302383911408</v>
      </c>
      <c r="AE870" s="73">
        <f ca="1">AD870/Assumptions!D46</f>
        <v>154.93398362131487</v>
      </c>
      <c r="AF870" s="77">
        <f ca="1">AE870/Assumptions!D45-1</f>
        <v>0.53704348830669524</v>
      </c>
    </row>
    <row r="871" spans="2:32" x14ac:dyDescent="0.2">
      <c r="B871" s="130">
        <v>860</v>
      </c>
      <c r="C871" s="77">
        <f ca="1">MAX(Assumptions!F70,MIN(Assumptions!G70,NORMINV(RAND(),Assumptions!D70,Assumptions!E70)))</f>
        <v>0.11659892241159793</v>
      </c>
      <c r="D871" s="77">
        <f ca="1">MAX(Assumptions!F71,MIN(Assumptions!G71,NORMINV(RAND(),Assumptions!D71,Assumptions!E71)))</f>
        <v>0.28573860020877945</v>
      </c>
      <c r="E871" s="77">
        <f ca="1">MAX(Assumptions!F72,MIN(Assumptions!G72,NORMINV(RAND(),Assumptions!D72,Assumptions!E72)))</f>
        <v>7.3534997631687679E-2</v>
      </c>
      <c r="F871" s="77">
        <f ca="1">MAX(Assumptions!F73,MIN(Assumptions!G73,NORMINV(RAND(),Assumptions!D73,Assumptions!E73)))</f>
        <v>2.7964683525647599E-2</v>
      </c>
      <c r="G871" s="101">
        <f ca="1">MAX(Assumptions!F74,MIN(Assumptions!G74,NORMINV(RAND(),Assumptions!D74,Assumptions!E74)))</f>
        <v>13.897092337018933</v>
      </c>
      <c r="H871" s="77">
        <f ca="1">MAX(Assumptions!F75,MIN(Assumptions!G75,NORMINV(RAND(),Assumptions!D75,Assumptions!E75)))</f>
        <v>0.5502086201374532</v>
      </c>
      <c r="I871" s="97">
        <f ca="1">'Historical Financials'!F7*(1+C871)</f>
        <v>1158.5830418942739</v>
      </c>
      <c r="J871" s="97">
        <f t="shared" ca="1" si="235"/>
        <v>1293.6725761034975</v>
      </c>
      <c r="K871" s="97">
        <f t="shared" ca="1" si="236"/>
        <v>1444.5134044306012</v>
      </c>
      <c r="L871" s="97">
        <f t="shared" ca="1" si="237"/>
        <v>1612.942110796318</v>
      </c>
      <c r="M871" s="97">
        <f t="shared" ca="1" si="238"/>
        <v>1801.009422827457</v>
      </c>
      <c r="N871" s="54">
        <f>Assumptions!E59</f>
        <v>0.25</v>
      </c>
      <c r="O871" s="77">
        <f t="shared" ca="1" si="239"/>
        <v>0.25893465005219485</v>
      </c>
      <c r="P871" s="77">
        <f t="shared" ca="1" si="240"/>
        <v>0.2678693001043897</v>
      </c>
      <c r="Q871" s="77">
        <f t="shared" ca="1" si="241"/>
        <v>0.2768039501565846</v>
      </c>
      <c r="R871" s="77">
        <f t="shared" ca="1" si="242"/>
        <v>0.28573860020877945</v>
      </c>
      <c r="S871" s="97">
        <f t="shared" ca="1" si="243"/>
        <v>159.36559419882539</v>
      </c>
      <c r="T871" s="97">
        <f t="shared" ca="1" si="244"/>
        <v>184.30704355248579</v>
      </c>
      <c r="U871" s="97">
        <f t="shared" ca="1" si="245"/>
        <v>212.89816069169217</v>
      </c>
      <c r="V871" s="97">
        <f t="shared" ca="1" si="246"/>
        <v>245.6509535747779</v>
      </c>
      <c r="W871" s="97">
        <f t="shared" ca="1" si="247"/>
        <v>283.14721095226747</v>
      </c>
      <c r="X871" s="97">
        <f t="shared" ca="1" si="248"/>
        <v>863.97678656349422</v>
      </c>
      <c r="Y871" s="97">
        <f t="shared" ca="1" si="249"/>
        <v>6387.1697794406546</v>
      </c>
      <c r="Z871" s="97">
        <f t="shared" ca="1" si="250"/>
        <v>7151.6926335869048</v>
      </c>
      <c r="AA871" s="97">
        <f ca="1">Assumptions!D40*Y871+(1-Assumptions!D40)*Z871</f>
        <v>6731.2050638064675</v>
      </c>
      <c r="AB871" s="97">
        <f t="shared" ca="1" si="251"/>
        <v>4720.7585195574802</v>
      </c>
      <c r="AC871" s="97">
        <f t="shared" ca="1" si="252"/>
        <v>5584.7353061209742</v>
      </c>
      <c r="AD871" s="97">
        <f ca="1">AC871+Assumptions!D47-Assumptions!D48-Assumptions!D49</f>
        <v>6725.2353061209742</v>
      </c>
      <c r="AE871" s="73">
        <f ca="1">AD871/Assumptions!D46</f>
        <v>144.62871626066612</v>
      </c>
      <c r="AF871" s="77">
        <f ca="1">AE871/Assumptions!D45-1</f>
        <v>0.43480869306216396</v>
      </c>
    </row>
    <row r="872" spans="2:32" x14ac:dyDescent="0.2">
      <c r="B872" s="130">
        <v>861</v>
      </c>
      <c r="C872" s="77">
        <f ca="1">MAX(Assumptions!F70,MIN(Assumptions!G70,NORMINV(RAND(),Assumptions!D70,Assumptions!E70)))</f>
        <v>0.12082179376058685</v>
      </c>
      <c r="D872" s="77">
        <f ca="1">MAX(Assumptions!F71,MIN(Assumptions!G71,NORMINV(RAND(),Assumptions!D71,Assumptions!E71)))</f>
        <v>0.34813853735268774</v>
      </c>
      <c r="E872" s="77">
        <f ca="1">MAX(Assumptions!F72,MIN(Assumptions!G72,NORMINV(RAND(),Assumptions!D72,Assumptions!E72)))</f>
        <v>9.3964466468014846E-2</v>
      </c>
      <c r="F872" s="77">
        <f ca="1">MAX(Assumptions!F73,MIN(Assumptions!G73,NORMINV(RAND(),Assumptions!D73,Assumptions!E73)))</f>
        <v>4.3333729235084564E-2</v>
      </c>
      <c r="G872" s="101">
        <f ca="1">MAX(Assumptions!F74,MIN(Assumptions!G74,NORMINV(RAND(),Assumptions!D74,Assumptions!E74)))</f>
        <v>15.869040399736319</v>
      </c>
      <c r="H872" s="77">
        <f ca="1">MAX(Assumptions!F75,MIN(Assumptions!G75,NORMINV(RAND(),Assumptions!D75,Assumptions!E75)))</f>
        <v>0.53108283708092774</v>
      </c>
      <c r="I872" s="97">
        <f ca="1">'Historical Financials'!F7*(1+C872)</f>
        <v>1162.9646932059848</v>
      </c>
      <c r="J872" s="97">
        <f t="shared" ca="1" si="235"/>
        <v>1303.4761735193624</v>
      </c>
      <c r="K872" s="97">
        <f t="shared" ca="1" si="236"/>
        <v>1460.9645029281578</v>
      </c>
      <c r="L872" s="97">
        <f t="shared" ca="1" si="237"/>
        <v>1637.480854792482</v>
      </c>
      <c r="M872" s="97">
        <f t="shared" ca="1" si="238"/>
        <v>1835.3242289171287</v>
      </c>
      <c r="N872" s="54">
        <f>Assumptions!E59</f>
        <v>0.25</v>
      </c>
      <c r="O872" s="77">
        <f t="shared" ca="1" si="239"/>
        <v>0.27453463433817193</v>
      </c>
      <c r="P872" s="77">
        <f t="shared" ca="1" si="240"/>
        <v>0.29906926867634387</v>
      </c>
      <c r="Q872" s="77">
        <f t="shared" ca="1" si="241"/>
        <v>0.3236039030145158</v>
      </c>
      <c r="R872" s="77">
        <f t="shared" ca="1" si="242"/>
        <v>0.34813853735268774</v>
      </c>
      <c r="S872" s="97">
        <f t="shared" ca="1" si="243"/>
        <v>154.40764717319627</v>
      </c>
      <c r="T872" s="97">
        <f t="shared" ca="1" si="244"/>
        <v>190.04765052341662</v>
      </c>
      <c r="U872" s="97">
        <f t="shared" ca="1" si="245"/>
        <v>232.04580384687856</v>
      </c>
      <c r="V872" s="97">
        <f t="shared" ca="1" si="246"/>
        <v>281.41824389980189</v>
      </c>
      <c r="W872" s="97">
        <f t="shared" ca="1" si="247"/>
        <v>339.33383469491736</v>
      </c>
      <c r="X872" s="97">
        <f t="shared" ca="1" si="248"/>
        <v>890.25391497591079</v>
      </c>
      <c r="Y872" s="97">
        <f t="shared" ca="1" si="249"/>
        <v>6992.5593534044556</v>
      </c>
      <c r="Z872" s="97">
        <f t="shared" ca="1" si="250"/>
        <v>10139.477226130968</v>
      </c>
      <c r="AA872" s="97">
        <f ca="1">Assumptions!D40*Y872+(1-Assumptions!D40)*Z872</f>
        <v>8408.6723961313855</v>
      </c>
      <c r="AB872" s="97">
        <f t="shared" ca="1" si="251"/>
        <v>5366.7498644477146</v>
      </c>
      <c r="AC872" s="97">
        <f t="shared" ca="1" si="252"/>
        <v>6257.003779423625</v>
      </c>
      <c r="AD872" s="97">
        <f ca="1">AC872+Assumptions!D47-Assumptions!D48-Assumptions!D49</f>
        <v>7397.503779423625</v>
      </c>
      <c r="AE872" s="73">
        <f ca="1">AD872/Assumptions!D46</f>
        <v>159.08610278330377</v>
      </c>
      <c r="AF872" s="77">
        <f ca="1">AE872/Assumptions!D45-1</f>
        <v>0.57823514665975972</v>
      </c>
    </row>
    <row r="873" spans="2:32" x14ac:dyDescent="0.2">
      <c r="B873" s="130">
        <v>862</v>
      </c>
      <c r="C873" s="77">
        <f ca="1">MAX(Assumptions!F70,MIN(Assumptions!G70,NORMINV(RAND(),Assumptions!D70,Assumptions!E70)))</f>
        <v>0.17135045776171778</v>
      </c>
      <c r="D873" s="77">
        <f ca="1">MAX(Assumptions!F71,MIN(Assumptions!G71,NORMINV(RAND(),Assumptions!D71,Assumptions!E71)))</f>
        <v>0.36447524222213534</v>
      </c>
      <c r="E873" s="77">
        <f ca="1">MAX(Assumptions!F72,MIN(Assumptions!G72,NORMINV(RAND(),Assumptions!D72,Assumptions!E72)))</f>
        <v>9.9417574281996768E-2</v>
      </c>
      <c r="F873" s="77">
        <f ca="1">MAX(Assumptions!F73,MIN(Assumptions!G73,NORMINV(RAND(),Assumptions!D73,Assumptions!E73)))</f>
        <v>2.7344139324734E-2</v>
      </c>
      <c r="G873" s="101">
        <f ca="1">MAX(Assumptions!F74,MIN(Assumptions!G74,NORMINV(RAND(),Assumptions!D74,Assumptions!E74)))</f>
        <v>18.005752846532616</v>
      </c>
      <c r="H873" s="77">
        <f ca="1">MAX(Assumptions!F75,MIN(Assumptions!G75,NORMINV(RAND(),Assumptions!D75,Assumptions!E75)))</f>
        <v>0.56188952471997888</v>
      </c>
      <c r="I873" s="97">
        <f ca="1">'Historical Financials'!F7*(1+C873)</f>
        <v>1215.3932349735583</v>
      </c>
      <c r="J873" s="97">
        <f t="shared" ca="1" si="235"/>
        <v>1423.6514221467726</v>
      </c>
      <c r="K873" s="97">
        <f t="shared" ca="1" si="236"/>
        <v>1667.5947450247425</v>
      </c>
      <c r="L873" s="97">
        <f t="shared" ca="1" si="237"/>
        <v>1953.3378679457671</v>
      </c>
      <c r="M873" s="97">
        <f t="shared" ca="1" si="238"/>
        <v>2288.0432057815719</v>
      </c>
      <c r="N873" s="54">
        <f>Assumptions!E59</f>
        <v>0.25</v>
      </c>
      <c r="O873" s="77">
        <f t="shared" ca="1" si="239"/>
        <v>0.27861881055553384</v>
      </c>
      <c r="P873" s="77">
        <f t="shared" ca="1" si="240"/>
        <v>0.30723762111106767</v>
      </c>
      <c r="Q873" s="77">
        <f t="shared" ca="1" si="241"/>
        <v>0.33585643166660151</v>
      </c>
      <c r="R873" s="77">
        <f t="shared" ca="1" si="242"/>
        <v>0.36447524222213534</v>
      </c>
      <c r="S873" s="97">
        <f t="shared" ca="1" si="243"/>
        <v>170.72918178679257</v>
      </c>
      <c r="T873" s="97">
        <f t="shared" ca="1" si="244"/>
        <v>222.87688833698547</v>
      </c>
      <c r="U873" s="97">
        <f t="shared" ca="1" si="245"/>
        <v>287.88288567919864</v>
      </c>
      <c r="V873" s="97">
        <f t="shared" ca="1" si="246"/>
        <v>368.6226141034424</v>
      </c>
      <c r="W873" s="97">
        <f t="shared" ca="1" si="247"/>
        <v>468.57939790890225</v>
      </c>
      <c r="X873" s="97">
        <f t="shared" ca="1" si="248"/>
        <v>1100.3467289380671</v>
      </c>
      <c r="Y873" s="97">
        <f t="shared" ca="1" si="249"/>
        <v>6679.1918344876094</v>
      </c>
      <c r="Z873" s="97">
        <f t="shared" ca="1" si="250"/>
        <v>15015.629330212998</v>
      </c>
      <c r="AA873" s="97">
        <f ca="1">Assumptions!D40*Y873+(1-Assumptions!D40)*Z873</f>
        <v>10430.588707564035</v>
      </c>
      <c r="AB873" s="97">
        <f t="shared" ca="1" si="251"/>
        <v>6493.7482269011343</v>
      </c>
      <c r="AC873" s="97">
        <f t="shared" ca="1" si="252"/>
        <v>7594.0949558392012</v>
      </c>
      <c r="AD873" s="97">
        <f ca="1">AC873+Assumptions!D47-Assumptions!D48-Assumptions!D49</f>
        <v>8734.5949558392022</v>
      </c>
      <c r="AE873" s="73">
        <f ca="1">AD873/Assumptions!D46</f>
        <v>187.84075173847748</v>
      </c>
      <c r="AF873" s="77">
        <f ca="1">AE873/Assumptions!D45-1</f>
        <v>0.86349952121505447</v>
      </c>
    </row>
    <row r="874" spans="2:32" x14ac:dyDescent="0.2">
      <c r="B874" s="130">
        <v>863</v>
      </c>
      <c r="C874" s="77">
        <f ca="1">MAX(Assumptions!F70,MIN(Assumptions!G70,NORMINV(RAND(),Assumptions!D70,Assumptions!E70)))</f>
        <v>0.11025316362926305</v>
      </c>
      <c r="D874" s="77">
        <f ca="1">MAX(Assumptions!F71,MIN(Assumptions!G71,NORMINV(RAND(),Assumptions!D71,Assumptions!E71)))</f>
        <v>0.28820113118319207</v>
      </c>
      <c r="E874" s="77">
        <f ca="1">MAX(Assumptions!F72,MIN(Assumptions!G72,NORMINV(RAND(),Assumptions!D72,Assumptions!E72)))</f>
        <v>9.8160809602116109E-2</v>
      </c>
      <c r="F874" s="77">
        <f ca="1">MAX(Assumptions!F73,MIN(Assumptions!G73,NORMINV(RAND(),Assumptions!D73,Assumptions!E73)))</f>
        <v>2.5135230781560949E-2</v>
      </c>
      <c r="G874" s="101">
        <f ca="1">MAX(Assumptions!F74,MIN(Assumptions!G74,NORMINV(RAND(),Assumptions!D74,Assumptions!E74)))</f>
        <v>11.861461596837419</v>
      </c>
      <c r="H874" s="77">
        <f ca="1">MAX(Assumptions!F75,MIN(Assumptions!G75,NORMINV(RAND(),Assumptions!D75,Assumptions!E75)))</f>
        <v>0.58643370999623057</v>
      </c>
      <c r="I874" s="97">
        <f ca="1">'Historical Financials'!F7*(1+C874)</f>
        <v>1151.9986825817232</v>
      </c>
      <c r="J874" s="97">
        <f t="shared" ca="1" si="235"/>
        <v>1279.0101818331013</v>
      </c>
      <c r="K874" s="97">
        <f t="shared" ca="1" si="236"/>
        <v>1420.0251006942397</v>
      </c>
      <c r="L874" s="97">
        <f t="shared" ca="1" si="237"/>
        <v>1576.5873604787423</v>
      </c>
      <c r="M874" s="97">
        <f t="shared" ca="1" si="238"/>
        <v>1750.4111047094329</v>
      </c>
      <c r="N874" s="54">
        <f>Assumptions!E59</f>
        <v>0.25</v>
      </c>
      <c r="O874" s="77">
        <f t="shared" ca="1" si="239"/>
        <v>0.259550282795798</v>
      </c>
      <c r="P874" s="77">
        <f t="shared" ca="1" si="240"/>
        <v>0.26910056559159601</v>
      </c>
      <c r="Q874" s="77">
        <f t="shared" ca="1" si="241"/>
        <v>0.27865084838739407</v>
      </c>
      <c r="R874" s="77">
        <f t="shared" ca="1" si="242"/>
        <v>0.28820113118319207</v>
      </c>
      <c r="S874" s="97">
        <f t="shared" ca="1" si="243"/>
        <v>168.89271533429249</v>
      </c>
      <c r="T874" s="97">
        <f t="shared" ca="1" si="244"/>
        <v>194.67690587797676</v>
      </c>
      <c r="U874" s="97">
        <f t="shared" ca="1" si="245"/>
        <v>224.09365425118645</v>
      </c>
      <c r="V874" s="97">
        <f t="shared" ca="1" si="246"/>
        <v>257.6305360050938</v>
      </c>
      <c r="W874" s="97">
        <f t="shared" ca="1" si="247"/>
        <v>295.83848368343143</v>
      </c>
      <c r="X874" s="97">
        <f t="shared" ca="1" si="248"/>
        <v>846.82029642736472</v>
      </c>
      <c r="Y874" s="97">
        <f t="shared" ca="1" si="249"/>
        <v>4152.9893654128236</v>
      </c>
      <c r="Z874" s="97">
        <f t="shared" ca="1" si="250"/>
        <v>5983.7569929262609</v>
      </c>
      <c r="AA874" s="97">
        <f ca="1">Assumptions!D40*Y874+(1-Assumptions!D40)*Z874</f>
        <v>4976.8347977938702</v>
      </c>
      <c r="AB874" s="97">
        <f t="shared" ca="1" si="251"/>
        <v>3116.18706597141</v>
      </c>
      <c r="AC874" s="97">
        <f t="shared" ca="1" si="252"/>
        <v>3963.0073623987746</v>
      </c>
      <c r="AD874" s="97">
        <f ca="1">AC874+Assumptions!D47-Assumptions!D48-Assumptions!D49</f>
        <v>5103.5073623987746</v>
      </c>
      <c r="AE874" s="73">
        <f ca="1">AD874/Assumptions!D46</f>
        <v>109.75284650319945</v>
      </c>
      <c r="AF874" s="77">
        <f ca="1">AE874/Assumptions!D45-1</f>
        <v>8.8817921658724819E-2</v>
      </c>
    </row>
    <row r="875" spans="2:32" x14ac:dyDescent="0.2">
      <c r="B875" s="130">
        <v>864</v>
      </c>
      <c r="C875" s="77">
        <f ca="1">MAX(Assumptions!F70,MIN(Assumptions!G70,NORMINV(RAND(),Assumptions!D70,Assumptions!E70)))</f>
        <v>0.18409538773957121</v>
      </c>
      <c r="D875" s="77">
        <f ca="1">MAX(Assumptions!F71,MIN(Assumptions!G71,NORMINV(RAND(),Assumptions!D71,Assumptions!E71)))</f>
        <v>0.27286994249971036</v>
      </c>
      <c r="E875" s="77">
        <f ca="1">MAX(Assumptions!F72,MIN(Assumptions!G72,NORMINV(RAND(),Assumptions!D72,Assumptions!E72)))</f>
        <v>9.4305506778304377E-2</v>
      </c>
      <c r="F875" s="77">
        <f ca="1">MAX(Assumptions!F73,MIN(Assumptions!G73,NORMINV(RAND(),Assumptions!D73,Assumptions!E73)))</f>
        <v>2.3256552486265656E-2</v>
      </c>
      <c r="G875" s="101">
        <f ca="1">MAX(Assumptions!F74,MIN(Assumptions!G74,NORMINV(RAND(),Assumptions!D74,Assumptions!E74)))</f>
        <v>13.079729054962979</v>
      </c>
      <c r="H875" s="77">
        <f ca="1">MAX(Assumptions!F75,MIN(Assumptions!G75,NORMINV(RAND(),Assumptions!D75,Assumptions!E75)))</f>
        <v>0.60373250529534705</v>
      </c>
      <c r="I875" s="97">
        <f ca="1">'Historical Financials'!F7*(1+C875)</f>
        <v>1228.6173743185791</v>
      </c>
      <c r="J875" s="97">
        <f t="shared" ca="1" si="235"/>
        <v>1454.8001662273318</v>
      </c>
      <c r="K875" s="97">
        <f t="shared" ca="1" si="236"/>
        <v>1722.6221669125453</v>
      </c>
      <c r="L875" s="97">
        <f t="shared" ca="1" si="237"/>
        <v>2039.7489626590907</v>
      </c>
      <c r="M875" s="97">
        <f t="shared" ca="1" si="238"/>
        <v>2415.2573388312044</v>
      </c>
      <c r="N875" s="54">
        <f>Assumptions!E59</f>
        <v>0.25</v>
      </c>
      <c r="O875" s="77">
        <f t="shared" ca="1" si="239"/>
        <v>0.25571748562492758</v>
      </c>
      <c r="P875" s="77">
        <f t="shared" ca="1" si="240"/>
        <v>0.26143497124985515</v>
      </c>
      <c r="Q875" s="77">
        <f t="shared" ca="1" si="241"/>
        <v>0.26715245687478278</v>
      </c>
      <c r="R875" s="77">
        <f t="shared" ca="1" si="242"/>
        <v>0.27286994249971036</v>
      </c>
      <c r="S875" s="97">
        <f t="shared" ca="1" si="243"/>
        <v>185.43906136168673</v>
      </c>
      <c r="T875" s="97">
        <f t="shared" ca="1" si="244"/>
        <v>224.59926291661006</v>
      </c>
      <c r="U875" s="97">
        <f t="shared" ca="1" si="245"/>
        <v>271.89315349167805</v>
      </c>
      <c r="V875" s="97">
        <f t="shared" ca="1" si="246"/>
        <v>328.98829958622525</v>
      </c>
      <c r="W875" s="97">
        <f t="shared" ca="1" si="247"/>
        <v>397.89059053831681</v>
      </c>
      <c r="X875" s="97">
        <f t="shared" ca="1" si="248"/>
        <v>1047.4687384192034</v>
      </c>
      <c r="Y875" s="97">
        <f t="shared" ca="1" si="249"/>
        <v>5730.4735586598808</v>
      </c>
      <c r="Z875" s="97">
        <f t="shared" ca="1" si="250"/>
        <v>8620.2102290557414</v>
      </c>
      <c r="AA875" s="97">
        <f ca="1">Assumptions!D40*Y875+(1-Assumptions!D40)*Z875</f>
        <v>7030.8550603380181</v>
      </c>
      <c r="AB875" s="97">
        <f t="shared" ca="1" si="251"/>
        <v>4480.3838353559304</v>
      </c>
      <c r="AC875" s="97">
        <f t="shared" ca="1" si="252"/>
        <v>5527.8525737751334</v>
      </c>
      <c r="AD875" s="97">
        <f ca="1">AC875+Assumptions!D47-Assumptions!D48-Assumptions!D49</f>
        <v>6668.3525737751334</v>
      </c>
      <c r="AE875" s="73">
        <f ca="1">AD875/Assumptions!D46</f>
        <v>143.40543169408889</v>
      </c>
      <c r="AF875" s="77">
        <f ca="1">AE875/Assumptions!D45-1</f>
        <v>0.42267293347310408</v>
      </c>
    </row>
    <row r="876" spans="2:32" x14ac:dyDescent="0.2">
      <c r="B876" s="130">
        <v>865</v>
      </c>
      <c r="C876" s="77">
        <f ca="1">MAX(Assumptions!F70,MIN(Assumptions!G70,NORMINV(RAND(),Assumptions!D70,Assumptions!E70)))</f>
        <v>8.630029847991505E-2</v>
      </c>
      <c r="D876" s="77">
        <f ca="1">MAX(Assumptions!F71,MIN(Assumptions!G71,NORMINV(RAND(),Assumptions!D71,Assumptions!E71)))</f>
        <v>0.36145616825898141</v>
      </c>
      <c r="E876" s="77">
        <f ca="1">MAX(Assumptions!F72,MIN(Assumptions!G72,NORMINV(RAND(),Assumptions!D72,Assumptions!E72)))</f>
        <v>9.2488444309906784E-2</v>
      </c>
      <c r="F876" s="77">
        <f ca="1">MAX(Assumptions!F73,MIN(Assumptions!G73,NORMINV(RAND(),Assumptions!D73,Assumptions!E73)))</f>
        <v>4.680475199762045E-2</v>
      </c>
      <c r="G876" s="101">
        <f ca="1">MAX(Assumptions!F74,MIN(Assumptions!G74,NORMINV(RAND(),Assumptions!D74,Assumptions!E74)))</f>
        <v>12.506592531264378</v>
      </c>
      <c r="H876" s="77">
        <f ca="1">MAX(Assumptions!F75,MIN(Assumptions!G75,NORMINV(RAND(),Assumptions!D75,Assumptions!E75)))</f>
        <v>0.53239824908765587</v>
      </c>
      <c r="I876" s="97">
        <f ca="1">'Historical Financials'!F7*(1+C876)</f>
        <v>1127.1451897027598</v>
      </c>
      <c r="J876" s="97">
        <f t="shared" ca="1" si="235"/>
        <v>1224.4181560043085</v>
      </c>
      <c r="K876" s="97">
        <f t="shared" ca="1" si="236"/>
        <v>1330.0858083317075</v>
      </c>
      <c r="L876" s="97">
        <f t="shared" ca="1" si="237"/>
        <v>1444.872610594633</v>
      </c>
      <c r="M876" s="97">
        <f t="shared" ca="1" si="238"/>
        <v>1569.5655481544038</v>
      </c>
      <c r="N876" s="54">
        <f>Assumptions!E59</f>
        <v>0.25</v>
      </c>
      <c r="O876" s="77">
        <f t="shared" ca="1" si="239"/>
        <v>0.27786404206474535</v>
      </c>
      <c r="P876" s="77">
        <f t="shared" ca="1" si="240"/>
        <v>0.30572808412949071</v>
      </c>
      <c r="Q876" s="77">
        <f t="shared" ca="1" si="241"/>
        <v>0.33359212619423606</v>
      </c>
      <c r="R876" s="77">
        <f t="shared" ca="1" si="242"/>
        <v>0.36145616825898141</v>
      </c>
      <c r="S876" s="97">
        <f t="shared" ca="1" si="243"/>
        <v>150.02253136633075</v>
      </c>
      <c r="T876" s="97">
        <f t="shared" ca="1" si="244"/>
        <v>181.13347891125483</v>
      </c>
      <c r="U876" s="97">
        <f t="shared" ca="1" si="245"/>
        <v>216.49686553896794</v>
      </c>
      <c r="V876" s="97">
        <f t="shared" ca="1" si="246"/>
        <v>256.61495847800876</v>
      </c>
      <c r="W876" s="97">
        <f t="shared" ca="1" si="247"/>
        <v>302.0450455132866</v>
      </c>
      <c r="X876" s="97">
        <f t="shared" ca="1" si="248"/>
        <v>829.34488774073077</v>
      </c>
      <c r="Y876" s="97">
        <f t="shared" ca="1" si="249"/>
        <v>6921.1172074112501</v>
      </c>
      <c r="Z876" s="97">
        <f t="shared" ca="1" si="250"/>
        <v>7095.3544959910823</v>
      </c>
      <c r="AA876" s="97">
        <f ca="1">Assumptions!D40*Y876+(1-Assumptions!D40)*Z876</f>
        <v>6999.5239872721741</v>
      </c>
      <c r="AB876" s="97">
        <f t="shared" ca="1" si="251"/>
        <v>4497.635398724392</v>
      </c>
      <c r="AC876" s="97">
        <f t="shared" ca="1" si="252"/>
        <v>5326.9802864651228</v>
      </c>
      <c r="AD876" s="97">
        <f ca="1">AC876+Assumptions!D47-Assumptions!D48-Assumptions!D49</f>
        <v>6467.4802864651228</v>
      </c>
      <c r="AE876" s="73">
        <f ca="1">AD876/Assumptions!D46</f>
        <v>139.08559755838974</v>
      </c>
      <c r="AF876" s="77">
        <f ca="1">AE876/Assumptions!D45-1</f>
        <v>0.3798174360951363</v>
      </c>
    </row>
    <row r="877" spans="2:32" x14ac:dyDescent="0.2">
      <c r="B877" s="130">
        <v>866</v>
      </c>
      <c r="C877" s="77">
        <f ca="1">MAX(Assumptions!F70,MIN(Assumptions!G70,NORMINV(RAND(),Assumptions!D70,Assumptions!E70)))</f>
        <v>0.1822795830014691</v>
      </c>
      <c r="D877" s="77">
        <f ca="1">MAX(Assumptions!F71,MIN(Assumptions!G71,NORMINV(RAND(),Assumptions!D71,Assumptions!E71)))</f>
        <v>0.24764816176469498</v>
      </c>
      <c r="E877" s="77">
        <f ca="1">MAX(Assumptions!F72,MIN(Assumptions!G72,NORMINV(RAND(),Assumptions!D72,Assumptions!E72)))</f>
        <v>7.7477627404837837E-2</v>
      </c>
      <c r="F877" s="77">
        <f ca="1">MAX(Assumptions!F73,MIN(Assumptions!G73,NORMINV(RAND(),Assumptions!D73,Assumptions!E73)))</f>
        <v>3.7157611517123448E-2</v>
      </c>
      <c r="G877" s="101">
        <f ca="1">MAX(Assumptions!F74,MIN(Assumptions!G74,NORMINV(RAND(),Assumptions!D74,Assumptions!E74)))</f>
        <v>12.191316766276652</v>
      </c>
      <c r="H877" s="77">
        <f ca="1">MAX(Assumptions!F75,MIN(Assumptions!G75,NORMINV(RAND(),Assumptions!D75,Assumptions!E75)))</f>
        <v>0.67868849149538524</v>
      </c>
      <c r="I877" s="97">
        <f ca="1">'Historical Financials'!F7*(1+C877)</f>
        <v>1226.7332953223242</v>
      </c>
      <c r="J877" s="97">
        <f t="shared" ca="1" si="235"/>
        <v>1450.3417288476955</v>
      </c>
      <c r="K877" s="97">
        <f t="shared" ca="1" si="236"/>
        <v>1714.7094143916834</v>
      </c>
      <c r="L877" s="97">
        <f t="shared" ca="1" si="237"/>
        <v>2027.2659314156929</v>
      </c>
      <c r="M877" s="97">
        <f t="shared" ca="1" si="238"/>
        <v>2396.7951200272305</v>
      </c>
      <c r="N877" s="54">
        <f>Assumptions!E59</f>
        <v>0.25</v>
      </c>
      <c r="O877" s="77">
        <f t="shared" ca="1" si="239"/>
        <v>0.24941204044117374</v>
      </c>
      <c r="P877" s="77">
        <f t="shared" ca="1" si="240"/>
        <v>0.24882408088234748</v>
      </c>
      <c r="Q877" s="77">
        <f t="shared" ca="1" si="241"/>
        <v>0.24823612132352124</v>
      </c>
      <c r="R877" s="77">
        <f t="shared" ca="1" si="242"/>
        <v>0.24764816176469498</v>
      </c>
      <c r="S877" s="97">
        <f t="shared" ca="1" si="243"/>
        <v>208.14244241736779</v>
      </c>
      <c r="T877" s="97">
        <f t="shared" ca="1" si="244"/>
        <v>245.50381365240173</v>
      </c>
      <c r="U877" s="97">
        <f t="shared" ca="1" si="245"/>
        <v>289.56990640885709</v>
      </c>
      <c r="V877" s="97">
        <f t="shared" ca="1" si="246"/>
        <v>341.54362519169405</v>
      </c>
      <c r="W877" s="97">
        <f t="shared" ca="1" si="247"/>
        <v>402.84363432169636</v>
      </c>
      <c r="X877" s="97">
        <f t="shared" ca="1" si="248"/>
        <v>1166.9269239666178</v>
      </c>
      <c r="Y877" s="97">
        <f t="shared" ca="1" si="249"/>
        <v>10362.40518236692</v>
      </c>
      <c r="Z877" s="97">
        <f t="shared" ca="1" si="250"/>
        <v>7236.301211580675</v>
      </c>
      <c r="AA877" s="97">
        <f ca="1">Assumptions!D40*Y877+(1-Assumptions!D40)*Z877</f>
        <v>8955.65839551311</v>
      </c>
      <c r="AB877" s="97">
        <f t="shared" ca="1" si="251"/>
        <v>6166.7481616175655</v>
      </c>
      <c r="AC877" s="97">
        <f t="shared" ca="1" si="252"/>
        <v>7333.6750855841838</v>
      </c>
      <c r="AD877" s="97">
        <f ca="1">AC877+Assumptions!D47-Assumptions!D48-Assumptions!D49</f>
        <v>8474.1750855841838</v>
      </c>
      <c r="AE877" s="73">
        <f ca="1">AD877/Assumptions!D46</f>
        <v>182.24032442116524</v>
      </c>
      <c r="AF877" s="77">
        <f ca="1">AE877/Assumptions!D45-1</f>
        <v>0.80793972640044887</v>
      </c>
    </row>
    <row r="878" spans="2:32" x14ac:dyDescent="0.2">
      <c r="B878" s="130">
        <v>867</v>
      </c>
      <c r="C878" s="77">
        <f ca="1">MAX(Assumptions!F70,MIN(Assumptions!G70,NORMINV(RAND(),Assumptions!D70,Assumptions!E70)))</f>
        <v>0.10966978599574607</v>
      </c>
      <c r="D878" s="77">
        <f ca="1">MAX(Assumptions!F71,MIN(Assumptions!G71,NORMINV(RAND(),Assumptions!D71,Assumptions!E71)))</f>
        <v>0.29768691984643514</v>
      </c>
      <c r="E878" s="77">
        <f ca="1">MAX(Assumptions!F72,MIN(Assumptions!G72,NORMINV(RAND(),Assumptions!D72,Assumptions!E72)))</f>
        <v>7.5931731190994028E-2</v>
      </c>
      <c r="F878" s="77">
        <f ca="1">MAX(Assumptions!F73,MIN(Assumptions!G73,NORMINV(RAND(),Assumptions!D73,Assumptions!E73)))</f>
        <v>3.325102206983218E-2</v>
      </c>
      <c r="G878" s="101">
        <f ca="1">MAX(Assumptions!F74,MIN(Assumptions!G74,NORMINV(RAND(),Assumptions!D74,Assumptions!E74)))</f>
        <v>18.009369462940931</v>
      </c>
      <c r="H878" s="77">
        <f ca="1">MAX(Assumptions!F75,MIN(Assumptions!G75,NORMINV(RAND(),Assumptions!D75,Assumptions!E75)))</f>
        <v>0.44689433636451503</v>
      </c>
      <c r="I878" s="97">
        <f ca="1">'Historical Financials'!F7*(1+C878)</f>
        <v>1151.3933699491861</v>
      </c>
      <c r="J878" s="97">
        <f t="shared" ca="1" si="235"/>
        <v>1277.6664344284343</v>
      </c>
      <c r="K878" s="97">
        <f t="shared" ca="1" si="236"/>
        <v>1417.7878388661486</v>
      </c>
      <c r="L878" s="97">
        <f t="shared" ca="1" si="237"/>
        <v>1573.2763277419704</v>
      </c>
      <c r="M878" s="97">
        <f t="shared" ca="1" si="238"/>
        <v>1745.8172059176054</v>
      </c>
      <c r="N878" s="54">
        <f>Assumptions!E59</f>
        <v>0.25</v>
      </c>
      <c r="O878" s="77">
        <f t="shared" ca="1" si="239"/>
        <v>0.26192172996160878</v>
      </c>
      <c r="P878" s="77">
        <f t="shared" ca="1" si="240"/>
        <v>0.27384345992321757</v>
      </c>
      <c r="Q878" s="77">
        <f t="shared" ca="1" si="241"/>
        <v>0.28576518988482635</v>
      </c>
      <c r="R878" s="77">
        <f t="shared" ca="1" si="242"/>
        <v>0.29768691984643514</v>
      </c>
      <c r="S878" s="97">
        <f t="shared" ca="1" si="243"/>
        <v>128.63779398948603</v>
      </c>
      <c r="T878" s="97">
        <f t="shared" ca="1" si="244"/>
        <v>149.55256527227718</v>
      </c>
      <c r="U878" s="97">
        <f t="shared" ca="1" si="245"/>
        <v>173.50758736266343</v>
      </c>
      <c r="V878" s="97">
        <f t="shared" ca="1" si="246"/>
        <v>200.91815595551628</v>
      </c>
      <c r="W878" s="97">
        <f t="shared" ca="1" si="247"/>
        <v>232.25409102473185</v>
      </c>
      <c r="X878" s="97">
        <f t="shared" ca="1" si="248"/>
        <v>699.05883154521939</v>
      </c>
      <c r="Y878" s="97">
        <f t="shared" ca="1" si="249"/>
        <v>5622.6051973494341</v>
      </c>
      <c r="Z878" s="97">
        <f t="shared" ca="1" si="250"/>
        <v>9359.5944145781177</v>
      </c>
      <c r="AA878" s="97">
        <f ca="1">Assumptions!D40*Y878+(1-Assumptions!D40)*Z878</f>
        <v>7304.2503451023413</v>
      </c>
      <c r="AB878" s="97">
        <f t="shared" ca="1" si="251"/>
        <v>5065.8470182458996</v>
      </c>
      <c r="AC878" s="97">
        <f t="shared" ca="1" si="252"/>
        <v>5764.9058497911192</v>
      </c>
      <c r="AD878" s="97">
        <f ca="1">AC878+Assumptions!D47-Assumptions!D48-Assumptions!D49</f>
        <v>6905.4058497911192</v>
      </c>
      <c r="AE878" s="73">
        <f ca="1">AD878/Assumptions!D46</f>
        <v>148.50335160841115</v>
      </c>
      <c r="AF878" s="77">
        <f ca="1">AE878/Assumptions!D45-1</f>
        <v>0.47324753579772971</v>
      </c>
    </row>
    <row r="879" spans="2:32" x14ac:dyDescent="0.2">
      <c r="B879" s="130">
        <v>868</v>
      </c>
      <c r="C879" s="77">
        <f ca="1">MAX(Assumptions!F70,MIN(Assumptions!G70,NORMINV(RAND(),Assumptions!D70,Assumptions!E70)))</f>
        <v>0.1219869248131473</v>
      </c>
      <c r="D879" s="77">
        <f ca="1">MAX(Assumptions!F71,MIN(Assumptions!G71,NORMINV(RAND(),Assumptions!D71,Assumptions!E71)))</f>
        <v>0.27671928639205401</v>
      </c>
      <c r="E879" s="77">
        <f ca="1">MAX(Assumptions!F72,MIN(Assumptions!G72,NORMINV(RAND(),Assumptions!D72,Assumptions!E72)))</f>
        <v>9.4280041691563871E-2</v>
      </c>
      <c r="F879" s="77">
        <f ca="1">MAX(Assumptions!F73,MIN(Assumptions!G73,NORMINV(RAND(),Assumptions!D73,Assumptions!E73)))</f>
        <v>3.0521964115101611E-2</v>
      </c>
      <c r="G879" s="101">
        <f ca="1">MAX(Assumptions!F74,MIN(Assumptions!G74,NORMINV(RAND(),Assumptions!D74,Assumptions!E74)))</f>
        <v>14.821253622029126</v>
      </c>
      <c r="H879" s="77">
        <f ca="1">MAX(Assumptions!F75,MIN(Assumptions!G75,NORMINV(RAND(),Assumptions!D75,Assumptions!E75)))</f>
        <v>0.59954754509250863</v>
      </c>
      <c r="I879" s="97">
        <f ca="1">'Historical Financials'!F7*(1+C879)</f>
        <v>1164.1736331861216</v>
      </c>
      <c r="J879" s="97">
        <f t="shared" ca="1" si="235"/>
        <v>1306.1875946470457</v>
      </c>
      <c r="K879" s="97">
        <f t="shared" ca="1" si="236"/>
        <v>1465.5254025471206</v>
      </c>
      <c r="L879" s="97">
        <f t="shared" ca="1" si="237"/>
        <v>1644.3003396393938</v>
      </c>
      <c r="M879" s="97">
        <f t="shared" ca="1" si="238"/>
        <v>1844.8834815412172</v>
      </c>
      <c r="N879" s="54">
        <f>Assumptions!E59</f>
        <v>0.25</v>
      </c>
      <c r="O879" s="77">
        <f t="shared" ca="1" si="239"/>
        <v>0.2566798215980135</v>
      </c>
      <c r="P879" s="77">
        <f t="shared" ca="1" si="240"/>
        <v>0.263359643196027</v>
      </c>
      <c r="Q879" s="77">
        <f t="shared" ca="1" si="241"/>
        <v>0.27003946479404051</v>
      </c>
      <c r="R879" s="77">
        <f t="shared" ca="1" si="242"/>
        <v>0.27671928639205401</v>
      </c>
      <c r="S879" s="97">
        <f t="shared" ca="1" si="243"/>
        <v>174.49436095954147</v>
      </c>
      <c r="T879" s="97">
        <f t="shared" ca="1" si="244"/>
        <v>201.01150379933841</v>
      </c>
      <c r="U879" s="97">
        <f t="shared" ca="1" si="245"/>
        <v>231.40151865781283</v>
      </c>
      <c r="V879" s="97">
        <f t="shared" ca="1" si="246"/>
        <v>266.21468847076028</v>
      </c>
      <c r="W879" s="97">
        <f t="shared" ca="1" si="247"/>
        <v>306.07791934821802</v>
      </c>
      <c r="X879" s="97">
        <f t="shared" ca="1" si="248"/>
        <v>884.65235923758587</v>
      </c>
      <c r="Y879" s="97">
        <f t="shared" ca="1" si="249"/>
        <v>4947.138160505544</v>
      </c>
      <c r="Z879" s="97">
        <f t="shared" ca="1" si="250"/>
        <v>7566.4699286908954</v>
      </c>
      <c r="AA879" s="97">
        <f ca="1">Assumptions!D40*Y879+(1-Assumptions!D40)*Z879</f>
        <v>6125.8374561889523</v>
      </c>
      <c r="AB879" s="97">
        <f t="shared" ca="1" si="251"/>
        <v>3904.1192761263837</v>
      </c>
      <c r="AC879" s="97">
        <f t="shared" ca="1" si="252"/>
        <v>4788.7716353639698</v>
      </c>
      <c r="AD879" s="97">
        <f ca="1">AC879+Assumptions!D47-Assumptions!D48-Assumptions!D49</f>
        <v>5929.2716353639698</v>
      </c>
      <c r="AE879" s="73">
        <f ca="1">AD879/Assumptions!D46</f>
        <v>127.51121796481655</v>
      </c>
      <c r="AF879" s="77">
        <f ca="1">AE879/Assumptions!D45-1</f>
        <v>0.26499224171444991</v>
      </c>
    </row>
    <row r="880" spans="2:32" x14ac:dyDescent="0.2">
      <c r="B880" s="130">
        <v>869</v>
      </c>
      <c r="C880" s="77">
        <f ca="1">MAX(Assumptions!F70,MIN(Assumptions!G70,NORMINV(RAND(),Assumptions!D70,Assumptions!E70)))</f>
        <v>0.16818005068621134</v>
      </c>
      <c r="D880" s="77">
        <f ca="1">MAX(Assumptions!F71,MIN(Assumptions!G71,NORMINV(RAND(),Assumptions!D71,Assumptions!E71)))</f>
        <v>0.22333715465246395</v>
      </c>
      <c r="E880" s="77">
        <f ca="1">MAX(Assumptions!F72,MIN(Assumptions!G72,NORMINV(RAND(),Assumptions!D72,Assumptions!E72)))</f>
        <v>8.502151564280766E-2</v>
      </c>
      <c r="F880" s="77">
        <f ca="1">MAX(Assumptions!F73,MIN(Assumptions!G73,NORMINV(RAND(),Assumptions!D73,Assumptions!E73)))</f>
        <v>4.3987145824568384E-2</v>
      </c>
      <c r="G880" s="101">
        <f ca="1">MAX(Assumptions!F74,MIN(Assumptions!G74,NORMINV(RAND(),Assumptions!D74,Assumptions!E74)))</f>
        <v>12.804655619295399</v>
      </c>
      <c r="H880" s="77">
        <f ca="1">MAX(Assumptions!F75,MIN(Assumptions!G75,NORMINV(RAND(),Assumptions!D75,Assumptions!E75)))</f>
        <v>0.57253732811732172</v>
      </c>
      <c r="I880" s="97">
        <f ca="1">'Historical Financials'!F7*(1+C880)</f>
        <v>1212.1036205920127</v>
      </c>
      <c r="J880" s="97">
        <f t="shared" ca="1" si="235"/>
        <v>1415.9552689401175</v>
      </c>
      <c r="K880" s="97">
        <f t="shared" ca="1" si="236"/>
        <v>1654.0906978398743</v>
      </c>
      <c r="L880" s="97">
        <f t="shared" ca="1" si="237"/>
        <v>1932.2757552421749</v>
      </c>
      <c r="M880" s="97">
        <f t="shared" ca="1" si="238"/>
        <v>2257.2459896985411</v>
      </c>
      <c r="N880" s="54">
        <f>Assumptions!E59</f>
        <v>0.25</v>
      </c>
      <c r="O880" s="77">
        <f t="shared" ca="1" si="239"/>
        <v>0.24333428866311599</v>
      </c>
      <c r="P880" s="77">
        <f t="shared" ca="1" si="240"/>
        <v>0.23666857732623198</v>
      </c>
      <c r="Q880" s="77">
        <f t="shared" ca="1" si="241"/>
        <v>0.23000286598934797</v>
      </c>
      <c r="R880" s="77">
        <f t="shared" ca="1" si="242"/>
        <v>0.22333715465246395</v>
      </c>
      <c r="S880" s="97">
        <f t="shared" ca="1" si="243"/>
        <v>173.49364208377071</v>
      </c>
      <c r="T880" s="97">
        <f t="shared" ca="1" si="244"/>
        <v>197.26800443407478</v>
      </c>
      <c r="U880" s="97">
        <f t="shared" ca="1" si="245"/>
        <v>224.13192768589096</v>
      </c>
      <c r="V880" s="97">
        <f t="shared" ca="1" si="246"/>
        <v>254.45217020522418</v>
      </c>
      <c r="W880" s="97">
        <f t="shared" ca="1" si="247"/>
        <v>288.63146646294513</v>
      </c>
      <c r="X880" s="97">
        <f t="shared" ca="1" si="248"/>
        <v>878.45235406739403</v>
      </c>
      <c r="Y880" s="97">
        <f t="shared" ca="1" si="249"/>
        <v>7343.2964171871672</v>
      </c>
      <c r="Z880" s="97">
        <f t="shared" ca="1" si="250"/>
        <v>6455.1713005390102</v>
      </c>
      <c r="AA880" s="97">
        <f ca="1">Assumptions!D40*Y880+(1-Assumptions!D40)*Z880</f>
        <v>6943.6401146954968</v>
      </c>
      <c r="AB880" s="97">
        <f t="shared" ca="1" si="251"/>
        <v>4617.3782460549719</v>
      </c>
      <c r="AC880" s="97">
        <f t="shared" ca="1" si="252"/>
        <v>5495.8306001223664</v>
      </c>
      <c r="AD880" s="97">
        <f ca="1">AC880+Assumptions!D47-Assumptions!D48-Assumptions!D49</f>
        <v>6636.3306001223664</v>
      </c>
      <c r="AE880" s="73">
        <f ca="1">AD880/Assumptions!D46</f>
        <v>142.71678709940574</v>
      </c>
      <c r="AF880" s="77">
        <f ca="1">AE880/Assumptions!D45-1</f>
        <v>0.41584114185918386</v>
      </c>
    </row>
    <row r="881" spans="2:32" x14ac:dyDescent="0.2">
      <c r="B881" s="130">
        <v>870</v>
      </c>
      <c r="C881" s="77">
        <f ca="1">MAX(Assumptions!F70,MIN(Assumptions!G70,NORMINV(RAND(),Assumptions!D70,Assumptions!E70)))</f>
        <v>0.18808429010453093</v>
      </c>
      <c r="D881" s="77">
        <f ca="1">MAX(Assumptions!F71,MIN(Assumptions!G71,NORMINV(RAND(),Assumptions!D71,Assumptions!E71)))</f>
        <v>0.27600829645839686</v>
      </c>
      <c r="E881" s="77">
        <f ca="1">MAX(Assumptions!F72,MIN(Assumptions!G72,NORMINV(RAND(),Assumptions!D72,Assumptions!E72)))</f>
        <v>7.8760400476044018E-2</v>
      </c>
      <c r="F881" s="77">
        <f ca="1">MAX(Assumptions!F73,MIN(Assumptions!G73,NORMINV(RAND(),Assumptions!D73,Assumptions!E73)))</f>
        <v>0.05</v>
      </c>
      <c r="G881" s="101">
        <f ca="1">MAX(Assumptions!F74,MIN(Assumptions!G74,NORMINV(RAND(),Assumptions!D74,Assumptions!E74)))</f>
        <v>11.199434356145101</v>
      </c>
      <c r="H881" s="77">
        <f ca="1">MAX(Assumptions!F75,MIN(Assumptions!G75,NORMINV(RAND(),Assumptions!D75,Assumptions!E75)))</f>
        <v>0.52276159334647865</v>
      </c>
      <c r="I881" s="97">
        <f ca="1">'Historical Financials'!F7*(1+C881)</f>
        <v>1232.7562594124613</v>
      </c>
      <c r="J881" s="97">
        <f t="shared" ca="1" si="235"/>
        <v>1464.6183453359711</v>
      </c>
      <c r="K881" s="97">
        <f t="shared" ca="1" si="236"/>
        <v>1740.0900470925601</v>
      </c>
      <c r="L881" s="97">
        <f t="shared" ca="1" si="237"/>
        <v>2067.3736483179241</v>
      </c>
      <c r="M881" s="97">
        <f t="shared" ca="1" si="238"/>
        <v>2456.2141533426152</v>
      </c>
      <c r="N881" s="54">
        <f>Assumptions!E59</f>
        <v>0.25</v>
      </c>
      <c r="O881" s="77">
        <f t="shared" ca="1" si="239"/>
        <v>0.25650207411459924</v>
      </c>
      <c r="P881" s="77">
        <f t="shared" ca="1" si="240"/>
        <v>0.26300414822919843</v>
      </c>
      <c r="Q881" s="77">
        <f t="shared" ca="1" si="241"/>
        <v>0.26950622234379762</v>
      </c>
      <c r="R881" s="77">
        <f t="shared" ca="1" si="242"/>
        <v>0.27600829645839686</v>
      </c>
      <c r="S881" s="97">
        <f t="shared" ca="1" si="243"/>
        <v>161.1094065945758</v>
      </c>
      <c r="T881" s="97">
        <f t="shared" ca="1" si="244"/>
        <v>196.38984343012135</v>
      </c>
      <c r="U881" s="97">
        <f t="shared" ca="1" si="245"/>
        <v>239.24231403471742</v>
      </c>
      <c r="V881" s="97">
        <f t="shared" ca="1" si="246"/>
        <v>291.26710944470369</v>
      </c>
      <c r="W881" s="97">
        <f t="shared" ca="1" si="247"/>
        <v>354.39863390708291</v>
      </c>
      <c r="X881" s="97">
        <f t="shared" ca="1" si="248"/>
        <v>966.34282218647206</v>
      </c>
      <c r="Y881" s="97">
        <f t="shared" ca="1" si="249"/>
        <v>12938.573853044687</v>
      </c>
      <c r="Z881" s="97">
        <f t="shared" ca="1" si="250"/>
        <v>7592.4939530116499</v>
      </c>
      <c r="AA881" s="97">
        <f ca="1">Assumptions!D40*Y881+(1-Assumptions!D40)*Z881</f>
        <v>10532.83789802982</v>
      </c>
      <c r="AB881" s="97">
        <f t="shared" ca="1" si="251"/>
        <v>7209.7535774657254</v>
      </c>
      <c r="AC881" s="97">
        <f t="shared" ca="1" si="252"/>
        <v>8176.0963996521978</v>
      </c>
      <c r="AD881" s="97">
        <f ca="1">AC881+Assumptions!D47-Assumptions!D48-Assumptions!D49</f>
        <v>9316.5963996521969</v>
      </c>
      <c r="AE881" s="73">
        <f ca="1">AD881/Assumptions!D46</f>
        <v>200.35691182047736</v>
      </c>
      <c r="AF881" s="77">
        <f ca="1">AE881/Assumptions!D45-1</f>
        <v>0.98766777599679934</v>
      </c>
    </row>
    <row r="882" spans="2:32" x14ac:dyDescent="0.2">
      <c r="B882" s="130">
        <v>871</v>
      </c>
      <c r="C882" s="77">
        <f ca="1">MAX(Assumptions!F70,MIN(Assumptions!G70,NORMINV(RAND(),Assumptions!D70,Assumptions!E70)))</f>
        <v>0.10463015658839928</v>
      </c>
      <c r="D882" s="77">
        <f ca="1">MAX(Assumptions!F71,MIN(Assumptions!G71,NORMINV(RAND(),Assumptions!D71,Assumptions!E71)))</f>
        <v>0.30135892573819195</v>
      </c>
      <c r="E882" s="77">
        <f ca="1">MAX(Assumptions!F72,MIN(Assumptions!G72,NORMINV(RAND(),Assumptions!D72,Assumptions!E72)))</f>
        <v>7.4335747051664069E-2</v>
      </c>
      <c r="F882" s="77">
        <f ca="1">MAX(Assumptions!F73,MIN(Assumptions!G73,NORMINV(RAND(),Assumptions!D73,Assumptions!E73)))</f>
        <v>1.4999999999999999E-2</v>
      </c>
      <c r="G882" s="101">
        <f ca="1">MAX(Assumptions!F74,MIN(Assumptions!G74,NORMINV(RAND(),Assumptions!D74,Assumptions!E74)))</f>
        <v>12.452788912309867</v>
      </c>
      <c r="H882" s="77">
        <f ca="1">MAX(Assumptions!F75,MIN(Assumptions!G75,NORMINV(RAND(),Assumptions!D75,Assumptions!E75)))</f>
        <v>0.62771027611829355</v>
      </c>
      <c r="I882" s="97">
        <f ca="1">'Historical Financials'!F7*(1+C882)</f>
        <v>1146.164250476123</v>
      </c>
      <c r="J882" s="97">
        <f t="shared" ca="1" si="235"/>
        <v>1266.0875954794651</v>
      </c>
      <c r="K882" s="97">
        <f t="shared" ca="1" si="236"/>
        <v>1398.5585388491115</v>
      </c>
      <c r="L882" s="97">
        <f t="shared" ca="1" si="237"/>
        <v>1544.889937766937</v>
      </c>
      <c r="M882" s="97">
        <f t="shared" ca="1" si="238"/>
        <v>1706.5320138673342</v>
      </c>
      <c r="N882" s="54">
        <f>Assumptions!E59</f>
        <v>0.25</v>
      </c>
      <c r="O882" s="77">
        <f t="shared" ca="1" si="239"/>
        <v>0.26283973143454797</v>
      </c>
      <c r="P882" s="77">
        <f t="shared" ca="1" si="240"/>
        <v>0.27567946286909595</v>
      </c>
      <c r="Q882" s="77">
        <f t="shared" ca="1" si="241"/>
        <v>0.28851919430364398</v>
      </c>
      <c r="R882" s="77">
        <f t="shared" ca="1" si="242"/>
        <v>0.30135892573819195</v>
      </c>
      <c r="S882" s="97">
        <f t="shared" ca="1" si="243"/>
        <v>179.86476953582104</v>
      </c>
      <c r="T882" s="97">
        <f t="shared" ca="1" si="244"/>
        <v>208.88824783127006</v>
      </c>
      <c r="U882" s="97">
        <f t="shared" ca="1" si="245"/>
        <v>242.01612417552124</v>
      </c>
      <c r="V882" s="97">
        <f t="shared" ca="1" si="246"/>
        <v>279.78955254137816</v>
      </c>
      <c r="W882" s="97">
        <f t="shared" ca="1" si="247"/>
        <v>322.81799617832667</v>
      </c>
      <c r="X882" s="97">
        <f t="shared" ca="1" si="248"/>
        <v>979.15879775782719</v>
      </c>
      <c r="Y882" s="97">
        <f t="shared" ca="1" si="249"/>
        <v>5522.1393915493363</v>
      </c>
      <c r="Z882" s="97">
        <f t="shared" ca="1" si="250"/>
        <v>6404.2035258093802</v>
      </c>
      <c r="AA882" s="97">
        <f ca="1">Assumptions!D40*Y882+(1-Assumptions!D40)*Z882</f>
        <v>5919.068251966356</v>
      </c>
      <c r="AB882" s="97">
        <f t="shared" ca="1" si="251"/>
        <v>4135.7398746894141</v>
      </c>
      <c r="AC882" s="97">
        <f t="shared" ca="1" si="252"/>
        <v>5114.8986724472416</v>
      </c>
      <c r="AD882" s="97">
        <f ca="1">AC882+Assumptions!D47-Assumptions!D48-Assumptions!D49</f>
        <v>6255.3986724472416</v>
      </c>
      <c r="AE882" s="73">
        <f ca="1">AD882/Assumptions!D46</f>
        <v>134.52470263327402</v>
      </c>
      <c r="AF882" s="77">
        <f ca="1">AE882/Assumptions!D45-1</f>
        <v>0.33457046263168677</v>
      </c>
    </row>
    <row r="883" spans="2:32" x14ac:dyDescent="0.2">
      <c r="B883" s="130">
        <v>872</v>
      </c>
      <c r="C883" s="77">
        <f ca="1">MAX(Assumptions!F70,MIN(Assumptions!G70,NORMINV(RAND(),Assumptions!D70,Assumptions!E70)))</f>
        <v>0.172256778797716</v>
      </c>
      <c r="D883" s="77">
        <f ca="1">MAX(Assumptions!F71,MIN(Assumptions!G71,NORMINV(RAND(),Assumptions!D71,Assumptions!E71)))</f>
        <v>0.27220394132453751</v>
      </c>
      <c r="E883" s="77">
        <f ca="1">MAX(Assumptions!F72,MIN(Assumptions!G72,NORMINV(RAND(),Assumptions!D72,Assumptions!E72)))</f>
        <v>7.7832317787657479E-2</v>
      </c>
      <c r="F883" s="77">
        <f ca="1">MAX(Assumptions!F73,MIN(Assumptions!G73,NORMINV(RAND(),Assumptions!D73,Assumptions!E73)))</f>
        <v>2.9210527470574447E-2</v>
      </c>
      <c r="G883" s="101">
        <f ca="1">MAX(Assumptions!F74,MIN(Assumptions!G74,NORMINV(RAND(),Assumptions!D74,Assumptions!E74)))</f>
        <v>15.177712795418476</v>
      </c>
      <c r="H883" s="77">
        <f ca="1">MAX(Assumptions!F75,MIN(Assumptions!G75,NORMINV(RAND(),Assumptions!D75,Assumptions!E75)))</f>
        <v>0.62255422365072921</v>
      </c>
      <c r="I883" s="97">
        <f ca="1">'Historical Financials'!F7*(1+C883)</f>
        <v>1216.33363368051</v>
      </c>
      <c r="J883" s="97">
        <f t="shared" ca="1" si="235"/>
        <v>1425.8553473616359</v>
      </c>
      <c r="K883" s="97">
        <f t="shared" ca="1" si="236"/>
        <v>1671.4685965296499</v>
      </c>
      <c r="L883" s="97">
        <f t="shared" ca="1" si="237"/>
        <v>1959.3903928293867</v>
      </c>
      <c r="M883" s="97">
        <f t="shared" ca="1" si="238"/>
        <v>2296.9086703053681</v>
      </c>
      <c r="N883" s="54">
        <f>Assumptions!E59</f>
        <v>0.25</v>
      </c>
      <c r="O883" s="77">
        <f t="shared" ca="1" si="239"/>
        <v>0.25555098533113441</v>
      </c>
      <c r="P883" s="77">
        <f t="shared" ca="1" si="240"/>
        <v>0.26110197066226876</v>
      </c>
      <c r="Q883" s="77">
        <f t="shared" ca="1" si="241"/>
        <v>0.26665295599340311</v>
      </c>
      <c r="R883" s="77">
        <f t="shared" ca="1" si="242"/>
        <v>0.27220394132453751</v>
      </c>
      <c r="S883" s="97">
        <f t="shared" ca="1" si="243"/>
        <v>189.30841025406011</v>
      </c>
      <c r="T883" s="97">
        <f t="shared" ca="1" si="244"/>
        <v>226.84552294678767</v>
      </c>
      <c r="U883" s="97">
        <f t="shared" ca="1" si="245"/>
        <v>271.69744541129683</v>
      </c>
      <c r="V883" s="97">
        <f t="shared" ca="1" si="246"/>
        <v>325.27041264354818</v>
      </c>
      <c r="W883" s="97">
        <f t="shared" ca="1" si="247"/>
        <v>389.23807871509064</v>
      </c>
      <c r="X883" s="97">
        <f t="shared" ca="1" si="248"/>
        <v>1096.4868332527108</v>
      </c>
      <c r="Y883" s="97">
        <f t="shared" ca="1" si="249"/>
        <v>8239.2673263049255</v>
      </c>
      <c r="Z883" s="97">
        <f t="shared" ca="1" si="250"/>
        <v>9489.5248371048692</v>
      </c>
      <c r="AA883" s="97">
        <f ca="1">Assumptions!D40*Y883+(1-Assumptions!D40)*Z883</f>
        <v>8801.8832061649009</v>
      </c>
      <c r="AB883" s="97">
        <f t="shared" ca="1" si="251"/>
        <v>6050.8946924673546</v>
      </c>
      <c r="AC883" s="97">
        <f t="shared" ca="1" si="252"/>
        <v>7147.3815257200658</v>
      </c>
      <c r="AD883" s="97">
        <f ca="1">AC883+Assumptions!D47-Assumptions!D48-Assumptions!D49</f>
        <v>8287.8815257200658</v>
      </c>
      <c r="AE883" s="73">
        <f ca="1">AD883/Assumptions!D46</f>
        <v>178.23401130580785</v>
      </c>
      <c r="AF883" s="77">
        <f ca="1">AE883/Assumptions!D45-1</f>
        <v>0.76819455660523661</v>
      </c>
    </row>
    <row r="884" spans="2:32" x14ac:dyDescent="0.2">
      <c r="B884" s="130">
        <v>873</v>
      </c>
      <c r="C884" s="77">
        <f ca="1">MAX(Assumptions!F70,MIN(Assumptions!G70,NORMINV(RAND(),Assumptions!D70,Assumptions!E70)))</f>
        <v>0.1738084783011099</v>
      </c>
      <c r="D884" s="77">
        <f ca="1">MAX(Assumptions!F71,MIN(Assumptions!G71,NORMINV(RAND(),Assumptions!D71,Assumptions!E71)))</f>
        <v>0.25912378254243024</v>
      </c>
      <c r="E884" s="77">
        <f ca="1">MAX(Assumptions!F72,MIN(Assumptions!G72,NORMINV(RAND(),Assumptions!D72,Assumptions!E72)))</f>
        <v>9.2682161028308008E-2</v>
      </c>
      <c r="F884" s="77">
        <f ca="1">MAX(Assumptions!F73,MIN(Assumptions!G73,NORMINV(RAND(),Assumptions!D73,Assumptions!E73)))</f>
        <v>3.9976989013128079E-2</v>
      </c>
      <c r="G884" s="101">
        <f ca="1">MAX(Assumptions!F74,MIN(Assumptions!G74,NORMINV(RAND(),Assumptions!D74,Assumptions!E74)))</f>
        <v>16.24459299000673</v>
      </c>
      <c r="H884" s="77">
        <f ca="1">MAX(Assumptions!F75,MIN(Assumptions!G75,NORMINV(RAND(),Assumptions!D75,Assumptions!E75)))</f>
        <v>0.7120818222088845</v>
      </c>
      <c r="I884" s="97">
        <f ca="1">'Historical Financials'!F7*(1+C884)</f>
        <v>1217.9436770852317</v>
      </c>
      <c r="J884" s="97">
        <f t="shared" ca="1" si="235"/>
        <v>1429.6326142558744</v>
      </c>
      <c r="K884" s="97">
        <f t="shared" ca="1" si="236"/>
        <v>1678.1148834693256</v>
      </c>
      <c r="L884" s="97">
        <f t="shared" ca="1" si="237"/>
        <v>1969.7854777795737</v>
      </c>
      <c r="M884" s="97">
        <f t="shared" ca="1" si="238"/>
        <v>2312.1508942520663</v>
      </c>
      <c r="N884" s="54">
        <f>Assumptions!E59</f>
        <v>0.25</v>
      </c>
      <c r="O884" s="77">
        <f t="shared" ca="1" si="239"/>
        <v>0.25228094563560755</v>
      </c>
      <c r="P884" s="77">
        <f t="shared" ca="1" si="240"/>
        <v>0.25456189127121509</v>
      </c>
      <c r="Q884" s="77">
        <f t="shared" ca="1" si="241"/>
        <v>0.25684283690682269</v>
      </c>
      <c r="R884" s="77">
        <f t="shared" ca="1" si="242"/>
        <v>0.25912378254243024</v>
      </c>
      <c r="S884" s="97">
        <f t="shared" ca="1" si="243"/>
        <v>216.81888823166025</v>
      </c>
      <c r="T884" s="97">
        <f t="shared" ca="1" si="244"/>
        <v>256.8258870390228</v>
      </c>
      <c r="U884" s="97">
        <f t="shared" ca="1" si="245"/>
        <v>304.19003128304439</v>
      </c>
      <c r="V884" s="97">
        <f t="shared" ca="1" si="246"/>
        <v>360.26020255484161</v>
      </c>
      <c r="W884" s="97">
        <f t="shared" ca="1" si="247"/>
        <v>426.63192170438822</v>
      </c>
      <c r="X884" s="97">
        <f t="shared" ca="1" si="248"/>
        <v>1173.3141834238172</v>
      </c>
      <c r="Y884" s="97">
        <f t="shared" ca="1" si="249"/>
        <v>8418.2892188118694</v>
      </c>
      <c r="Z884" s="97">
        <f t="shared" ca="1" si="250"/>
        <v>9732.6763701590462</v>
      </c>
      <c r="AA884" s="97">
        <f ca="1">Assumptions!D40*Y884+(1-Assumptions!D40)*Z884</f>
        <v>9009.7634369180996</v>
      </c>
      <c r="AB884" s="97">
        <f t="shared" ca="1" si="251"/>
        <v>5784.2109546925112</v>
      </c>
      <c r="AC884" s="97">
        <f t="shared" ca="1" si="252"/>
        <v>6957.5251381163289</v>
      </c>
      <c r="AD884" s="97">
        <f ca="1">AC884+Assumptions!D47-Assumptions!D48-Assumptions!D49</f>
        <v>8098.0251381163289</v>
      </c>
      <c r="AE884" s="73">
        <f ca="1">AD884/Assumptions!D46</f>
        <v>174.15107823906084</v>
      </c>
      <c r="AF884" s="77">
        <f ca="1">AE884/Assumptions!D45-1</f>
        <v>0.72768926824465119</v>
      </c>
    </row>
    <row r="885" spans="2:32" x14ac:dyDescent="0.2">
      <c r="B885" s="130">
        <v>874</v>
      </c>
      <c r="C885" s="77">
        <f ca="1">MAX(Assumptions!F70,MIN(Assumptions!G70,NORMINV(RAND(),Assumptions!D70,Assumptions!E70)))</f>
        <v>0.14859073203077849</v>
      </c>
      <c r="D885" s="77">
        <f ca="1">MAX(Assumptions!F71,MIN(Assumptions!G71,NORMINV(RAND(),Assumptions!D71,Assumptions!E71)))</f>
        <v>0.28797846189874743</v>
      </c>
      <c r="E885" s="77">
        <f ca="1">MAX(Assumptions!F72,MIN(Assumptions!G72,NORMINV(RAND(),Assumptions!D72,Assumptions!E72)))</f>
        <v>9.808537273628215E-2</v>
      </c>
      <c r="F885" s="77">
        <f ca="1">MAX(Assumptions!F73,MIN(Assumptions!G73,NORMINV(RAND(),Assumptions!D73,Assumptions!E73)))</f>
        <v>3.1343486066834417E-2</v>
      </c>
      <c r="G885" s="101">
        <f ca="1">MAX(Assumptions!F74,MIN(Assumptions!G74,NORMINV(RAND(),Assumptions!D74,Assumptions!E74)))</f>
        <v>13.516432654275741</v>
      </c>
      <c r="H885" s="77">
        <f ca="1">MAX(Assumptions!F75,MIN(Assumptions!G75,NORMINV(RAND(),Assumptions!D75,Assumptions!E75)))</f>
        <v>0.64169717895578837</v>
      </c>
      <c r="I885" s="97">
        <f ca="1">'Historical Financials'!F7*(1+C885)</f>
        <v>1191.7777435551357</v>
      </c>
      <c r="J885" s="97">
        <f t="shared" ca="1" si="235"/>
        <v>1368.8648708879825</v>
      </c>
      <c r="K885" s="97">
        <f t="shared" ca="1" si="236"/>
        <v>1572.265504104445</v>
      </c>
      <c r="L885" s="97">
        <f t="shared" ca="1" si="237"/>
        <v>1805.8895863060654</v>
      </c>
      <c r="M885" s="97">
        <f t="shared" ca="1" si="238"/>
        <v>2074.2280419020435</v>
      </c>
      <c r="N885" s="54">
        <f>Assumptions!E59</f>
        <v>0.25</v>
      </c>
      <c r="O885" s="77">
        <f t="shared" ca="1" si="239"/>
        <v>0.25949461547468688</v>
      </c>
      <c r="P885" s="77">
        <f t="shared" ca="1" si="240"/>
        <v>0.26898923094937371</v>
      </c>
      <c r="Q885" s="77">
        <f t="shared" ca="1" si="241"/>
        <v>0.27848384642406054</v>
      </c>
      <c r="R885" s="77">
        <f t="shared" ca="1" si="242"/>
        <v>0.28797846189874743</v>
      </c>
      <c r="S885" s="97">
        <f t="shared" ca="1" si="243"/>
        <v>191.19010399540639</v>
      </c>
      <c r="T885" s="97">
        <f t="shared" ca="1" si="244"/>
        <v>227.93922065291298</v>
      </c>
      <c r="U885" s="97">
        <f t="shared" ca="1" si="245"/>
        <v>271.38816797817816</v>
      </c>
      <c r="V885" s="97">
        <f t="shared" ca="1" si="246"/>
        <v>322.71662015404155</v>
      </c>
      <c r="W885" s="97">
        <f t="shared" ca="1" si="247"/>
        <v>383.30690172501158</v>
      </c>
      <c r="X885" s="97">
        <f t="shared" ca="1" si="248"/>
        <v>1030.1623298785801</v>
      </c>
      <c r="Y885" s="97">
        <f t="shared" ca="1" si="249"/>
        <v>5923.1330725853777</v>
      </c>
      <c r="Z885" s="97">
        <f t="shared" ca="1" si="250"/>
        <v>8073.8112820068445</v>
      </c>
      <c r="AA885" s="97">
        <f ca="1">Assumptions!D40*Y885+(1-Assumptions!D40)*Z885</f>
        <v>6890.9382668250373</v>
      </c>
      <c r="AB885" s="97">
        <f t="shared" ca="1" si="251"/>
        <v>4316.1628947674108</v>
      </c>
      <c r="AC885" s="97">
        <f t="shared" ca="1" si="252"/>
        <v>5346.3252246459906</v>
      </c>
      <c r="AD885" s="97">
        <f ca="1">AC885+Assumptions!D47-Assumptions!D48-Assumptions!D49</f>
        <v>6486.8252246459906</v>
      </c>
      <c r="AE885" s="73">
        <f ca="1">AD885/Assumptions!D46</f>
        <v>139.50161773432237</v>
      </c>
      <c r="AF885" s="77">
        <f ca="1">AE885/Assumptions!D45-1</f>
        <v>0.38394462038018218</v>
      </c>
    </row>
    <row r="886" spans="2:32" x14ac:dyDescent="0.2">
      <c r="B886" s="130">
        <v>875</v>
      </c>
      <c r="C886" s="77">
        <f ca="1">MAX(Assumptions!F70,MIN(Assumptions!G70,NORMINV(RAND(),Assumptions!D70,Assumptions!E70)))</f>
        <v>0.1068289500296464</v>
      </c>
      <c r="D886" s="77">
        <f ca="1">MAX(Assumptions!F71,MIN(Assumptions!G71,NORMINV(RAND(),Assumptions!D71,Assumptions!E71)))</f>
        <v>0.28649895612165432</v>
      </c>
      <c r="E886" s="77">
        <f ca="1">MAX(Assumptions!F72,MIN(Assumptions!G72,NORMINV(RAND(),Assumptions!D72,Assumptions!E72)))</f>
        <v>8.8249566623844061E-2</v>
      </c>
      <c r="F886" s="77">
        <f ca="1">MAX(Assumptions!F73,MIN(Assumptions!G73,NORMINV(RAND(),Assumptions!D73,Assumptions!E73)))</f>
        <v>3.5538812067634949E-2</v>
      </c>
      <c r="G886" s="101">
        <f ca="1">MAX(Assumptions!F74,MIN(Assumptions!G74,NORMINV(RAND(),Assumptions!D74,Assumptions!E74)))</f>
        <v>15.30687838466244</v>
      </c>
      <c r="H886" s="77">
        <f ca="1">MAX(Assumptions!F75,MIN(Assumptions!G75,NORMINV(RAND(),Assumptions!D75,Assumptions!E75)))</f>
        <v>0.71157105009944444</v>
      </c>
      <c r="I886" s="97">
        <f ca="1">'Historical Financials'!F7*(1+C886)</f>
        <v>1148.4457185507611</v>
      </c>
      <c r="J886" s="97">
        <f t="shared" ca="1" si="235"/>
        <v>1271.1329688295816</v>
      </c>
      <c r="K886" s="97">
        <f t="shared" ca="1" si="236"/>
        <v>1406.9267692377132</v>
      </c>
      <c r="L886" s="97">
        <f t="shared" ca="1" si="237"/>
        <v>1557.2272787639808</v>
      </c>
      <c r="M886" s="97">
        <f t="shared" ca="1" si="238"/>
        <v>1723.5842339118603</v>
      </c>
      <c r="N886" s="54">
        <f>Assumptions!E59</f>
        <v>0.25</v>
      </c>
      <c r="O886" s="77">
        <f t="shared" ca="1" si="239"/>
        <v>0.25912473903041355</v>
      </c>
      <c r="P886" s="77">
        <f t="shared" ca="1" si="240"/>
        <v>0.26824947806082716</v>
      </c>
      <c r="Q886" s="77">
        <f t="shared" ca="1" si="241"/>
        <v>0.27737421709124077</v>
      </c>
      <c r="R886" s="77">
        <f t="shared" ca="1" si="242"/>
        <v>0.28649895612165432</v>
      </c>
      <c r="S886" s="97">
        <f t="shared" ca="1" si="243"/>
        <v>204.30018148284401</v>
      </c>
      <c r="T886" s="97">
        <f t="shared" ca="1" si="244"/>
        <v>234.37869478485612</v>
      </c>
      <c r="U886" s="97">
        <f t="shared" ca="1" si="245"/>
        <v>268.55215966620801</v>
      </c>
      <c r="V886" s="97">
        <f t="shared" ca="1" si="246"/>
        <v>307.35222611811628</v>
      </c>
      <c r="W886" s="97">
        <f t="shared" ca="1" si="247"/>
        <v>351.37740202649303</v>
      </c>
      <c r="X886" s="97">
        <f t="shared" ca="1" si="248"/>
        <v>1043.3677687851498</v>
      </c>
      <c r="Y886" s="97">
        <f t="shared" ca="1" si="249"/>
        <v>6903.0493026600889</v>
      </c>
      <c r="Z886" s="97">
        <f t="shared" ca="1" si="250"/>
        <v>7558.6143635080543</v>
      </c>
      <c r="AA886" s="97">
        <f ca="1">Assumptions!D40*Y886+(1-Assumptions!D40)*Z886</f>
        <v>7198.0535800416728</v>
      </c>
      <c r="AB886" s="97">
        <f t="shared" ca="1" si="251"/>
        <v>4715.9865811318068</v>
      </c>
      <c r="AC886" s="97">
        <f t="shared" ca="1" si="252"/>
        <v>5759.3543499169564</v>
      </c>
      <c r="AD886" s="97">
        <f ca="1">AC886+Assumptions!D47-Assumptions!D48-Assumptions!D49</f>
        <v>6899.8543499169564</v>
      </c>
      <c r="AE886" s="73">
        <f ca="1">AD886/Assumptions!D46</f>
        <v>148.38396451434315</v>
      </c>
      <c r="AF886" s="77">
        <f ca="1">AE886/Assumptions!D45-1</f>
        <v>0.47206314002324556</v>
      </c>
    </row>
    <row r="887" spans="2:32" x14ac:dyDescent="0.2">
      <c r="B887" s="130">
        <v>876</v>
      </c>
      <c r="C887" s="77">
        <f ca="1">MAX(Assumptions!F70,MIN(Assumptions!G70,NORMINV(RAND(),Assumptions!D70,Assumptions!E70)))</f>
        <v>0.18613821847126374</v>
      </c>
      <c r="D887" s="77">
        <f ca="1">MAX(Assumptions!F71,MIN(Assumptions!G71,NORMINV(RAND(),Assumptions!D71,Assumptions!E71)))</f>
        <v>0.32412307390356082</v>
      </c>
      <c r="E887" s="77">
        <f ca="1">MAX(Assumptions!F72,MIN(Assumptions!G72,NORMINV(RAND(),Assumptions!D72,Assumptions!E72)))</f>
        <v>8.3532178403846802E-2</v>
      </c>
      <c r="F887" s="77">
        <f ca="1">MAX(Assumptions!F73,MIN(Assumptions!G73,NORMINV(RAND(),Assumptions!D73,Assumptions!E73)))</f>
        <v>3.1890727152209239E-2</v>
      </c>
      <c r="G887" s="101">
        <f ca="1">MAX(Assumptions!F74,MIN(Assumptions!G74,NORMINV(RAND(),Assumptions!D74,Assumptions!E74)))</f>
        <v>15.198990316200394</v>
      </c>
      <c r="H887" s="77">
        <f ca="1">MAX(Assumptions!F75,MIN(Assumptions!G75,NORMINV(RAND(),Assumptions!D75,Assumptions!E75)))</f>
        <v>0.53684520131881996</v>
      </c>
      <c r="I887" s="97">
        <f ca="1">'Historical Financials'!F7*(1+C887)</f>
        <v>1230.7370154857831</v>
      </c>
      <c r="J887" s="97">
        <f t="shared" ca="1" si="235"/>
        <v>1459.8242109549469</v>
      </c>
      <c r="K887" s="97">
        <f t="shared" ca="1" si="236"/>
        <v>1731.5532888633188</v>
      </c>
      <c r="L887" s="97">
        <f t="shared" ca="1" si="237"/>
        <v>2053.8615332403942</v>
      </c>
      <c r="M887" s="97">
        <f t="shared" ca="1" si="238"/>
        <v>2436.1636600244192</v>
      </c>
      <c r="N887" s="54">
        <f>Assumptions!E59</f>
        <v>0.25</v>
      </c>
      <c r="O887" s="77">
        <f t="shared" ca="1" si="239"/>
        <v>0.26853076847589019</v>
      </c>
      <c r="P887" s="77">
        <f t="shared" ca="1" si="240"/>
        <v>0.28706153695178038</v>
      </c>
      <c r="Q887" s="77">
        <f t="shared" ca="1" si="241"/>
        <v>0.30559230542767063</v>
      </c>
      <c r="R887" s="77">
        <f t="shared" ca="1" si="242"/>
        <v>0.32412307390356082</v>
      </c>
      <c r="S887" s="97">
        <f t="shared" ca="1" si="243"/>
        <v>165.17881521224723</v>
      </c>
      <c r="T887" s="97">
        <f t="shared" ca="1" si="244"/>
        <v>210.44746186276021</v>
      </c>
      <c r="U887" s="97">
        <f t="shared" ca="1" si="245"/>
        <v>266.84553650286387</v>
      </c>
      <c r="V887" s="97">
        <f t="shared" ca="1" si="246"/>
        <v>336.94782037509583</v>
      </c>
      <c r="W887" s="97">
        <f t="shared" ca="1" si="247"/>
        <v>423.90201896070505</v>
      </c>
      <c r="X887" s="97">
        <f t="shared" ca="1" si="248"/>
        <v>1069.7426430926625</v>
      </c>
      <c r="Y887" s="97">
        <f t="shared" ca="1" si="249"/>
        <v>8470.3383035305542</v>
      </c>
      <c r="Z887" s="97">
        <f t="shared" ca="1" si="250"/>
        <v>12001.378917747414</v>
      </c>
      <c r="AA887" s="97">
        <f ca="1">Assumptions!D40*Y887+(1-Assumptions!D40)*Z887</f>
        <v>10059.306579928141</v>
      </c>
      <c r="AB887" s="97">
        <f t="shared" ca="1" si="251"/>
        <v>6735.3315275267396</v>
      </c>
      <c r="AC887" s="97">
        <f t="shared" ca="1" si="252"/>
        <v>7805.0741706194021</v>
      </c>
      <c r="AD887" s="97">
        <f ca="1">AC887+Assumptions!D47-Assumptions!D48-Assumptions!D49</f>
        <v>8945.5741706194021</v>
      </c>
      <c r="AE887" s="73">
        <f ca="1">AD887/Assumptions!D46</f>
        <v>192.37793915310542</v>
      </c>
      <c r="AF887" s="77">
        <f ca="1">AE887/Assumptions!D45-1</f>
        <v>0.90851130112207756</v>
      </c>
    </row>
    <row r="888" spans="2:32" x14ac:dyDescent="0.2">
      <c r="B888" s="130">
        <v>877</v>
      </c>
      <c r="C888" s="77">
        <f ca="1">MAX(Assumptions!F70,MIN(Assumptions!G70,NORMINV(RAND(),Assumptions!D70,Assumptions!E70)))</f>
        <v>0.15822207317127815</v>
      </c>
      <c r="D888" s="77">
        <f ca="1">MAX(Assumptions!F71,MIN(Assumptions!G71,NORMINV(RAND(),Assumptions!D71,Assumptions!E71)))</f>
        <v>0.29783393256783047</v>
      </c>
      <c r="E888" s="77">
        <f ca="1">MAX(Assumptions!F72,MIN(Assumptions!G72,NORMINV(RAND(),Assumptions!D72,Assumptions!E72)))</f>
        <v>8.919147658423926E-2</v>
      </c>
      <c r="F888" s="77">
        <f ca="1">MAX(Assumptions!F73,MIN(Assumptions!G73,NORMINV(RAND(),Assumptions!D73,Assumptions!E73)))</f>
        <v>3.2394730637797776E-2</v>
      </c>
      <c r="G888" s="101">
        <f ca="1">MAX(Assumptions!F74,MIN(Assumptions!G74,NORMINV(RAND(),Assumptions!D74,Assumptions!E74)))</f>
        <v>18.46213624086479</v>
      </c>
      <c r="H888" s="77">
        <f ca="1">MAX(Assumptions!F75,MIN(Assumptions!G75,NORMINV(RAND(),Assumptions!D75,Assumptions!E75)))</f>
        <v>0.646554192216657</v>
      </c>
      <c r="I888" s="97">
        <f ca="1">'Historical Financials'!F7*(1+C888)</f>
        <v>1201.7712231225182</v>
      </c>
      <c r="J888" s="97">
        <f t="shared" ca="1" si="235"/>
        <v>1391.9179575225457</v>
      </c>
      <c r="K888" s="97">
        <f t="shared" ca="1" si="236"/>
        <v>1612.150102446094</v>
      </c>
      <c r="L888" s="97">
        <f t="shared" ca="1" si="237"/>
        <v>1867.2278339184036</v>
      </c>
      <c r="M888" s="97">
        <f t="shared" ca="1" si="238"/>
        <v>2162.6644928840888</v>
      </c>
      <c r="N888" s="54">
        <f>Assumptions!E59</f>
        <v>0.25</v>
      </c>
      <c r="O888" s="77">
        <f t="shared" ca="1" si="239"/>
        <v>0.26195848314195763</v>
      </c>
      <c r="P888" s="77">
        <f t="shared" ca="1" si="240"/>
        <v>0.27391696628391526</v>
      </c>
      <c r="Q888" s="77">
        <f t="shared" ca="1" si="241"/>
        <v>0.28587544942587284</v>
      </c>
      <c r="R888" s="77">
        <f t="shared" ca="1" si="242"/>
        <v>0.29783393256783047</v>
      </c>
      <c r="S888" s="97">
        <f t="shared" ca="1" si="243"/>
        <v>194.25255559880091</v>
      </c>
      <c r="T888" s="97">
        <f t="shared" ca="1" si="244"/>
        <v>235.74963923974224</v>
      </c>
      <c r="U888" s="97">
        <f t="shared" ca="1" si="245"/>
        <v>285.51527001451149</v>
      </c>
      <c r="V888" s="97">
        <f t="shared" ca="1" si="246"/>
        <v>345.12713395695073</v>
      </c>
      <c r="W888" s="97">
        <f t="shared" ca="1" si="247"/>
        <v>416.45516994634812</v>
      </c>
      <c r="X888" s="97">
        <f t="shared" ca="1" si="248"/>
        <v>1114.9245386208156</v>
      </c>
      <c r="Y888" s="97">
        <f t="shared" ca="1" si="249"/>
        <v>7569.9076740225828</v>
      </c>
      <c r="Z888" s="97">
        <f t="shared" ca="1" si="250"/>
        <v>11891.736498377775</v>
      </c>
      <c r="AA888" s="97">
        <f ca="1">Assumptions!D40*Y888+(1-Assumptions!D40)*Z888</f>
        <v>9514.7306449824209</v>
      </c>
      <c r="AB888" s="97">
        <f t="shared" ca="1" si="251"/>
        <v>6206.9082765735475</v>
      </c>
      <c r="AC888" s="97">
        <f t="shared" ca="1" si="252"/>
        <v>7321.8328151943633</v>
      </c>
      <c r="AD888" s="97">
        <f ca="1">AC888+Assumptions!D47-Assumptions!D48-Assumptions!D49</f>
        <v>8462.3328151943642</v>
      </c>
      <c r="AE888" s="73">
        <f ca="1">AD888/Assumptions!D46</f>
        <v>181.98565193966374</v>
      </c>
      <c r="AF888" s="77">
        <f ca="1">AE888/Assumptions!D45-1</f>
        <v>0.80541321368714036</v>
      </c>
    </row>
    <row r="889" spans="2:32" x14ac:dyDescent="0.2">
      <c r="B889" s="130">
        <v>878</v>
      </c>
      <c r="C889" s="77">
        <f ca="1">MAX(Assumptions!F70,MIN(Assumptions!G70,NORMINV(RAND(),Assumptions!D70,Assumptions!E70)))</f>
        <v>9.936844254226547E-2</v>
      </c>
      <c r="D889" s="77">
        <f ca="1">MAX(Assumptions!F71,MIN(Assumptions!G71,NORMINV(RAND(),Assumptions!D71,Assumptions!E71)))</f>
        <v>0.30346569276294089</v>
      </c>
      <c r="E889" s="77">
        <f ca="1">MAX(Assumptions!F72,MIN(Assumptions!G72,NORMINV(RAND(),Assumptions!D72,Assumptions!E72)))</f>
        <v>8.400039459738734E-2</v>
      </c>
      <c r="F889" s="77">
        <f ca="1">MAX(Assumptions!F73,MIN(Assumptions!G73,NORMINV(RAND(),Assumptions!D73,Assumptions!E73)))</f>
        <v>3.9131065866126635E-2</v>
      </c>
      <c r="G889" s="101">
        <f ca="1">MAX(Assumptions!F74,MIN(Assumptions!G74,NORMINV(RAND(),Assumptions!D74,Assumptions!E74)))</f>
        <v>17.435572687420098</v>
      </c>
      <c r="H889" s="77">
        <f ca="1">MAX(Assumptions!F75,MIN(Assumptions!G75,NORMINV(RAND(),Assumptions!D75,Assumptions!E75)))</f>
        <v>0.65517284167114309</v>
      </c>
      <c r="I889" s="97">
        <f ca="1">'Historical Financials'!F7*(1+C889)</f>
        <v>1140.7046959818545</v>
      </c>
      <c r="J889" s="97">
        <f t="shared" ca="1" si="235"/>
        <v>1254.0547450222198</v>
      </c>
      <c r="K889" s="97">
        <f t="shared" ca="1" si="236"/>
        <v>1378.6682118978156</v>
      </c>
      <c r="L889" s="97">
        <f t="shared" ca="1" si="237"/>
        <v>1515.6643248966313</v>
      </c>
      <c r="M889" s="97">
        <f t="shared" ca="1" si="238"/>
        <v>1666.2735282784838</v>
      </c>
      <c r="N889" s="54">
        <f>Assumptions!E59</f>
        <v>0.25</v>
      </c>
      <c r="O889" s="77">
        <f t="shared" ca="1" si="239"/>
        <v>0.26336642319073522</v>
      </c>
      <c r="P889" s="77">
        <f t="shared" ca="1" si="240"/>
        <v>0.27673284638147044</v>
      </c>
      <c r="Q889" s="77">
        <f t="shared" ca="1" si="241"/>
        <v>0.29009926957220566</v>
      </c>
      <c r="R889" s="77">
        <f t="shared" ca="1" si="242"/>
        <v>0.30346569276294089</v>
      </c>
      <c r="S889" s="97">
        <f t="shared" ca="1" si="243"/>
        <v>186.83968429351225</v>
      </c>
      <c r="T889" s="97">
        <f t="shared" ca="1" si="244"/>
        <v>216.38780824731208</v>
      </c>
      <c r="U889" s="97">
        <f t="shared" ca="1" si="245"/>
        <v>249.96336294827233</v>
      </c>
      <c r="V889" s="97">
        <f t="shared" ca="1" si="246"/>
        <v>288.07498668034117</v>
      </c>
      <c r="W889" s="97">
        <f t="shared" ca="1" si="247"/>
        <v>331.29263571256604</v>
      </c>
      <c r="X889" s="97">
        <f t="shared" ca="1" si="248"/>
        <v>982.73010501681847</v>
      </c>
      <c r="Y889" s="97">
        <f t="shared" ca="1" si="249"/>
        <v>7672.4229979788352</v>
      </c>
      <c r="Z889" s="97">
        <f t="shared" ca="1" si="250"/>
        <v>8816.4167733814156</v>
      </c>
      <c r="AA889" s="97">
        <f ca="1">Assumptions!D40*Y889+(1-Assumptions!D40)*Z889</f>
        <v>8187.220196909996</v>
      </c>
      <c r="AB889" s="97">
        <f t="shared" ca="1" si="251"/>
        <v>5470.0244746656945</v>
      </c>
      <c r="AC889" s="97">
        <f t="shared" ca="1" si="252"/>
        <v>6452.7545796825125</v>
      </c>
      <c r="AD889" s="97">
        <f ca="1">AC889+Assumptions!D47-Assumptions!D48-Assumptions!D49</f>
        <v>7593.2545796825125</v>
      </c>
      <c r="AE889" s="73">
        <f ca="1">AD889/Assumptions!D46</f>
        <v>163.29579741252715</v>
      </c>
      <c r="AF889" s="77">
        <f ca="1">AE889/Assumptions!D45-1</f>
        <v>0.61999799020364232</v>
      </c>
    </row>
    <row r="890" spans="2:32" x14ac:dyDescent="0.2">
      <c r="B890" s="130">
        <v>879</v>
      </c>
      <c r="C890" s="77">
        <f ca="1">MAX(Assumptions!F70,MIN(Assumptions!G70,NORMINV(RAND(),Assumptions!D70,Assumptions!E70)))</f>
        <v>0.11942615723171449</v>
      </c>
      <c r="D890" s="77">
        <f ca="1">MAX(Assumptions!F71,MIN(Assumptions!G71,NORMINV(RAND(),Assumptions!D71,Assumptions!E71)))</f>
        <v>0.33611274108559408</v>
      </c>
      <c r="E890" s="77">
        <f ca="1">MAX(Assumptions!F72,MIN(Assumptions!G72,NORMINV(RAND(),Assumptions!D72,Assumptions!E72)))</f>
        <v>8.8248205586576894E-2</v>
      </c>
      <c r="F890" s="77">
        <f ca="1">MAX(Assumptions!F73,MIN(Assumptions!G73,NORMINV(RAND(),Assumptions!D73,Assumptions!E73)))</f>
        <v>3.0515005807263306E-2</v>
      </c>
      <c r="G890" s="101">
        <f ca="1">MAX(Assumptions!F74,MIN(Assumptions!G74,NORMINV(RAND(),Assumptions!D74,Assumptions!E74)))</f>
        <v>9.9754451485641713</v>
      </c>
      <c r="H890" s="77">
        <f ca="1">MAX(Assumptions!F75,MIN(Assumptions!G75,NORMINV(RAND(),Assumptions!D75,Assumptions!E75)))</f>
        <v>0.57664535185984167</v>
      </c>
      <c r="I890" s="97">
        <f ca="1">'Historical Financials'!F7*(1+C890)</f>
        <v>1161.5165807436269</v>
      </c>
      <c r="J890" s="97">
        <f t="shared" ca="1" si="235"/>
        <v>1300.2320425427588</v>
      </c>
      <c r="K890" s="97">
        <f t="shared" ca="1" si="236"/>
        <v>1455.5137588931836</v>
      </c>
      <c r="L890" s="97">
        <f t="shared" ca="1" si="237"/>
        <v>1629.340173915685</v>
      </c>
      <c r="M890" s="97">
        <f t="shared" ca="1" si="238"/>
        <v>1823.9260097096887</v>
      </c>
      <c r="N890" s="54">
        <f>Assumptions!E59</f>
        <v>0.25</v>
      </c>
      <c r="O890" s="77">
        <f t="shared" ca="1" si="239"/>
        <v>0.27152818527139855</v>
      </c>
      <c r="P890" s="77">
        <f t="shared" ca="1" si="240"/>
        <v>0.29305637054279704</v>
      </c>
      <c r="Q890" s="77">
        <f t="shared" ca="1" si="241"/>
        <v>0.31458455581419553</v>
      </c>
      <c r="R890" s="77">
        <f t="shared" ca="1" si="242"/>
        <v>0.33611274108559408</v>
      </c>
      <c r="S890" s="97">
        <f t="shared" ca="1" si="243"/>
        <v>167.44578434848725</v>
      </c>
      <c r="T890" s="97">
        <f t="shared" ca="1" si="244"/>
        <v>203.58443788564622</v>
      </c>
      <c r="U890" s="97">
        <f t="shared" ca="1" si="245"/>
        <v>245.96667904056505</v>
      </c>
      <c r="V890" s="97">
        <f t="shared" ca="1" si="246"/>
        <v>295.56837175226616</v>
      </c>
      <c r="W890" s="97">
        <f t="shared" ca="1" si="247"/>
        <v>353.50941748355217</v>
      </c>
      <c r="X890" s="97">
        <f t="shared" ca="1" si="248"/>
        <v>958.97409095486421</v>
      </c>
      <c r="Y890" s="97">
        <f t="shared" ca="1" si="249"/>
        <v>6310.0046559608236</v>
      </c>
      <c r="Z890" s="97">
        <f t="shared" ca="1" si="250"/>
        <v>6115.3944833412452</v>
      </c>
      <c r="AA890" s="97">
        <f ca="1">Assumptions!D40*Y890+(1-Assumptions!D40)*Z890</f>
        <v>6222.4300782820137</v>
      </c>
      <c r="AB890" s="97">
        <f t="shared" ca="1" si="251"/>
        <v>4076.8076993284617</v>
      </c>
      <c r="AC890" s="97">
        <f t="shared" ca="1" si="252"/>
        <v>5035.7817902833258</v>
      </c>
      <c r="AD890" s="97">
        <f ca="1">AC890+Assumptions!D47-Assumptions!D48-Assumptions!D49</f>
        <v>6176.2817902833258</v>
      </c>
      <c r="AE890" s="73">
        <f ca="1">AD890/Assumptions!D46</f>
        <v>132.8232643071683</v>
      </c>
      <c r="AF890" s="77">
        <f ca="1">AE890/Assumptions!D45-1</f>
        <v>0.31769111415841578</v>
      </c>
    </row>
    <row r="891" spans="2:32" x14ac:dyDescent="0.2">
      <c r="B891" s="130">
        <v>880</v>
      </c>
      <c r="C891" s="77">
        <f ca="1">MAX(Assumptions!F70,MIN(Assumptions!G70,NORMINV(RAND(),Assumptions!D70,Assumptions!E70)))</f>
        <v>0.17753842283372134</v>
      </c>
      <c r="D891" s="77">
        <f ca="1">MAX(Assumptions!F71,MIN(Assumptions!G71,NORMINV(RAND(),Assumptions!D71,Assumptions!E71)))</f>
        <v>0.26590513407963456</v>
      </c>
      <c r="E891" s="77">
        <f ca="1">MAX(Assumptions!F72,MIN(Assumptions!G72,NORMINV(RAND(),Assumptions!D72,Assumptions!E72)))</f>
        <v>9.0083429371383444E-2</v>
      </c>
      <c r="F891" s="77">
        <f ca="1">MAX(Assumptions!F73,MIN(Assumptions!G73,NORMINV(RAND(),Assumptions!D73,Assumptions!E73)))</f>
        <v>3.9718371905554904E-2</v>
      </c>
      <c r="G891" s="101">
        <f ca="1">MAX(Assumptions!F74,MIN(Assumptions!G74,NORMINV(RAND(),Assumptions!D74,Assumptions!E74)))</f>
        <v>16.403478522648513</v>
      </c>
      <c r="H891" s="77">
        <f ca="1">MAX(Assumptions!F75,MIN(Assumptions!G75,NORMINV(RAND(),Assumptions!D75,Assumptions!E75)))</f>
        <v>0.59106895283037031</v>
      </c>
      <c r="I891" s="97">
        <f ca="1">'Historical Financials'!F7*(1+C891)</f>
        <v>1221.8138675322691</v>
      </c>
      <c r="J891" s="97">
        <f t="shared" ca="1" si="235"/>
        <v>1438.7327745703176</v>
      </c>
      <c r="K891" s="97">
        <f t="shared" ca="1" si="236"/>
        <v>1694.1631222467158</v>
      </c>
      <c r="L891" s="97">
        <f t="shared" ca="1" si="237"/>
        <v>1994.9421709934509</v>
      </c>
      <c r="M891" s="97">
        <f t="shared" ca="1" si="238"/>
        <v>2349.1210576761082</v>
      </c>
      <c r="N891" s="54">
        <f>Assumptions!E59</f>
        <v>0.25</v>
      </c>
      <c r="O891" s="77">
        <f t="shared" ca="1" si="239"/>
        <v>0.25397628351990864</v>
      </c>
      <c r="P891" s="77">
        <f t="shared" ca="1" si="240"/>
        <v>0.25795256703981728</v>
      </c>
      <c r="Q891" s="77">
        <f t="shared" ca="1" si="241"/>
        <v>0.26192885055972592</v>
      </c>
      <c r="R891" s="77">
        <f t="shared" ca="1" si="242"/>
        <v>0.26590513407963456</v>
      </c>
      <c r="S891" s="97">
        <f t="shared" ca="1" si="243"/>
        <v>180.54406080898076</v>
      </c>
      <c r="T891" s="97">
        <f t="shared" ca="1" si="244"/>
        <v>215.97896145086045</v>
      </c>
      <c r="U891" s="97">
        <f t="shared" ca="1" si="245"/>
        <v>258.3052456166734</v>
      </c>
      <c r="V891" s="97">
        <f t="shared" ca="1" si="246"/>
        <v>308.85297980392136</v>
      </c>
      <c r="W891" s="97">
        <f t="shared" ca="1" si="247"/>
        <v>369.2072906650406</v>
      </c>
      <c r="X891" s="97">
        <f t="shared" ca="1" si="248"/>
        <v>1005.3945284652644</v>
      </c>
      <c r="Y891" s="97">
        <f t="shared" ca="1" si="249"/>
        <v>7621.7842778470867</v>
      </c>
      <c r="Z891" s="97">
        <f t="shared" ca="1" si="250"/>
        <v>10246.323772934358</v>
      </c>
      <c r="AA891" s="97">
        <f ca="1">Assumptions!D40*Y891+(1-Assumptions!D40)*Z891</f>
        <v>8802.8270506363588</v>
      </c>
      <c r="AB891" s="97">
        <f t="shared" ca="1" si="251"/>
        <v>5719.0445547022664</v>
      </c>
      <c r="AC891" s="97">
        <f t="shared" ca="1" si="252"/>
        <v>6724.439083167531</v>
      </c>
      <c r="AD891" s="97">
        <f ca="1">AC891+Assumptions!D47-Assumptions!D48-Assumptions!D49</f>
        <v>7864.939083167531</v>
      </c>
      <c r="AE891" s="73">
        <f ca="1">AD891/Assumptions!D46</f>
        <v>169.13847490682863</v>
      </c>
      <c r="AF891" s="77">
        <f ca="1">AE891/Assumptions!D45-1</f>
        <v>0.67796106058361749</v>
      </c>
    </row>
    <row r="892" spans="2:32" x14ac:dyDescent="0.2">
      <c r="B892" s="130">
        <v>881</v>
      </c>
      <c r="C892" s="77">
        <f ca="1">MAX(Assumptions!F70,MIN(Assumptions!G70,NORMINV(RAND(),Assumptions!D70,Assumptions!E70)))</f>
        <v>0.14351787256959592</v>
      </c>
      <c r="D892" s="77">
        <f ca="1">MAX(Assumptions!F71,MIN(Assumptions!G71,NORMINV(RAND(),Assumptions!D71,Assumptions!E71)))</f>
        <v>0.31110949491567375</v>
      </c>
      <c r="E892" s="77">
        <f ca="1">MAX(Assumptions!F72,MIN(Assumptions!G72,NORMINV(RAND(),Assumptions!D72,Assumptions!E72)))</f>
        <v>9.3166527455304654E-2</v>
      </c>
      <c r="F892" s="77">
        <f ca="1">MAX(Assumptions!F73,MIN(Assumptions!G73,NORMINV(RAND(),Assumptions!D73,Assumptions!E73)))</f>
        <v>3.9451889132950335E-2</v>
      </c>
      <c r="G892" s="101">
        <f ca="1">MAX(Assumptions!F74,MIN(Assumptions!G74,NORMINV(RAND(),Assumptions!D74,Assumptions!E74)))</f>
        <v>17.397854676493033</v>
      </c>
      <c r="H892" s="77">
        <f ca="1">MAX(Assumptions!F75,MIN(Assumptions!G75,NORMINV(RAND(),Assumptions!D75,Assumptions!E75)))</f>
        <v>0.55121758541290578</v>
      </c>
      <c r="I892" s="97">
        <f ca="1">'Historical Financials'!F7*(1+C892)</f>
        <v>1186.5141445782126</v>
      </c>
      <c r="J892" s="97">
        <f t="shared" ca="1" si="235"/>
        <v>1356.8001303818114</v>
      </c>
      <c r="K892" s="97">
        <f t="shared" ca="1" si="236"/>
        <v>1551.5251985963591</v>
      </c>
      <c r="L892" s="97">
        <f t="shared" ca="1" si="237"/>
        <v>1774.1967943370282</v>
      </c>
      <c r="M892" s="97">
        <f t="shared" ca="1" si="238"/>
        <v>2028.8257437800753</v>
      </c>
      <c r="N892" s="54">
        <f>Assumptions!E59</f>
        <v>0.25</v>
      </c>
      <c r="O892" s="77">
        <f t="shared" ca="1" si="239"/>
        <v>0.26527737372891846</v>
      </c>
      <c r="P892" s="77">
        <f t="shared" ca="1" si="240"/>
        <v>0.28055474745783687</v>
      </c>
      <c r="Q892" s="77">
        <f t="shared" ca="1" si="241"/>
        <v>0.29583212118675528</v>
      </c>
      <c r="R892" s="77">
        <f t="shared" ca="1" si="242"/>
        <v>0.31110949491567375</v>
      </c>
      <c r="S892" s="97">
        <f t="shared" ca="1" si="243"/>
        <v>163.50686545816544</v>
      </c>
      <c r="T892" s="97">
        <f t="shared" ca="1" si="244"/>
        <v>198.3988499339184</v>
      </c>
      <c r="U892" s="97">
        <f t="shared" ca="1" si="245"/>
        <v>239.93826817398659</v>
      </c>
      <c r="V892" s="97">
        <f t="shared" ca="1" si="246"/>
        <v>289.31448782780359</v>
      </c>
      <c r="W892" s="97">
        <f t="shared" ca="1" si="247"/>
        <v>347.92134785671669</v>
      </c>
      <c r="X892" s="97">
        <f t="shared" ca="1" si="248"/>
        <v>924.727189012856</v>
      </c>
      <c r="Y892" s="97">
        <f t="shared" ca="1" si="249"/>
        <v>6732.7550476839078</v>
      </c>
      <c r="Z892" s="97">
        <f t="shared" ca="1" si="250"/>
        <v>10981.29887189012</v>
      </c>
      <c r="AA892" s="97">
        <f ca="1">Assumptions!D40*Y892+(1-Assumptions!D40)*Z892</f>
        <v>8644.5997685767034</v>
      </c>
      <c r="AB892" s="97">
        <f t="shared" ca="1" si="251"/>
        <v>5537.4939514997068</v>
      </c>
      <c r="AC892" s="97">
        <f t="shared" ca="1" si="252"/>
        <v>6462.2211405125627</v>
      </c>
      <c r="AD892" s="97">
        <f ca="1">AC892+Assumptions!D47-Assumptions!D48-Assumptions!D49</f>
        <v>7602.7211405125627</v>
      </c>
      <c r="AE892" s="73">
        <f ca="1">AD892/Assumptions!D46</f>
        <v>163.49937936586156</v>
      </c>
      <c r="AF892" s="77">
        <f ca="1">AE892/Assumptions!D45-1</f>
        <v>0.62201765243910279</v>
      </c>
    </row>
    <row r="893" spans="2:32" x14ac:dyDescent="0.2">
      <c r="B893" s="130">
        <v>882</v>
      </c>
      <c r="C893" s="77">
        <f ca="1">MAX(Assumptions!F70,MIN(Assumptions!G70,NORMINV(RAND(),Assumptions!D70,Assumptions!E70)))</f>
        <v>0.15029447388880504</v>
      </c>
      <c r="D893" s="77">
        <f ca="1">MAX(Assumptions!F71,MIN(Assumptions!G71,NORMINV(RAND(),Assumptions!D71,Assumptions!E71)))</f>
        <v>0.26890952621591474</v>
      </c>
      <c r="E893" s="77">
        <f ca="1">MAX(Assumptions!F72,MIN(Assumptions!G72,NORMINV(RAND(),Assumptions!D72,Assumptions!E72)))</f>
        <v>0.11411118913141069</v>
      </c>
      <c r="F893" s="77">
        <f ca="1">MAX(Assumptions!F73,MIN(Assumptions!G73,NORMINV(RAND(),Assumptions!D73,Assumptions!E73)))</f>
        <v>2.3596123064013885E-2</v>
      </c>
      <c r="G893" s="101">
        <f ca="1">MAX(Assumptions!F74,MIN(Assumptions!G74,NORMINV(RAND(),Assumptions!D74,Assumptions!E74)))</f>
        <v>15.555498211349622</v>
      </c>
      <c r="H893" s="77">
        <f ca="1">MAX(Assumptions!F75,MIN(Assumptions!G75,NORMINV(RAND(),Assumptions!D75,Assumptions!E75)))</f>
        <v>0.68665185603383982</v>
      </c>
      <c r="I893" s="97">
        <f ca="1">'Historical Financials'!F7*(1+C893)</f>
        <v>1193.5455461070239</v>
      </c>
      <c r="J893" s="97">
        <f t="shared" ca="1" si="235"/>
        <v>1372.9288460215055</v>
      </c>
      <c r="K893" s="97">
        <f t="shared" ca="1" si="236"/>
        <v>1579.2724646210718</v>
      </c>
      <c r="L893" s="97">
        <f t="shared" ca="1" si="237"/>
        <v>1816.6283888183723</v>
      </c>
      <c r="M893" s="97">
        <f t="shared" ca="1" si="238"/>
        <v>2089.657596767297</v>
      </c>
      <c r="N893" s="54">
        <f>Assumptions!E59</f>
        <v>0.25</v>
      </c>
      <c r="O893" s="77">
        <f t="shared" ca="1" si="239"/>
        <v>0.25472738155397867</v>
      </c>
      <c r="P893" s="77">
        <f t="shared" ca="1" si="240"/>
        <v>0.25945476310795734</v>
      </c>
      <c r="Q893" s="77">
        <f t="shared" ca="1" si="241"/>
        <v>0.26418214466193607</v>
      </c>
      <c r="R893" s="77">
        <f t="shared" ca="1" si="242"/>
        <v>0.26890952621591474</v>
      </c>
      <c r="S893" s="97">
        <f t="shared" ca="1" si="243"/>
        <v>204.88756612382772</v>
      </c>
      <c r="T893" s="97">
        <f t="shared" ca="1" si="244"/>
        <v>240.1376517922198</v>
      </c>
      <c r="U893" s="97">
        <f t="shared" ca="1" si="245"/>
        <v>281.35543540465017</v>
      </c>
      <c r="V893" s="97">
        <f t="shared" ca="1" si="246"/>
        <v>329.53849695358429</v>
      </c>
      <c r="W893" s="97">
        <f t="shared" ca="1" si="247"/>
        <v>385.8494770311512</v>
      </c>
      <c r="X893" s="97">
        <f t="shared" ca="1" si="248"/>
        <v>1019.5030815640698</v>
      </c>
      <c r="Y893" s="97">
        <f t="shared" ca="1" si="249"/>
        <v>4363.406512693522</v>
      </c>
      <c r="Z893" s="97">
        <f t="shared" ca="1" si="250"/>
        <v>8741.0829768622407</v>
      </c>
      <c r="AA893" s="97">
        <f ca="1">Assumptions!D40*Y893+(1-Assumptions!D40)*Z893</f>
        <v>6333.3609215694451</v>
      </c>
      <c r="AB893" s="97">
        <f t="shared" ca="1" si="251"/>
        <v>3689.7042668379645</v>
      </c>
      <c r="AC893" s="97">
        <f t="shared" ca="1" si="252"/>
        <v>4709.2073484020348</v>
      </c>
      <c r="AD893" s="97">
        <f ca="1">AC893+Assumptions!D47-Assumptions!D48-Assumptions!D49</f>
        <v>5849.7073484020348</v>
      </c>
      <c r="AE893" s="73">
        <f ca="1">AD893/Assumptions!D46</f>
        <v>125.80015803015128</v>
      </c>
      <c r="AF893" s="77">
        <f ca="1">AE893/Assumptions!D45-1</f>
        <v>0.2480174407753104</v>
      </c>
    </row>
    <row r="894" spans="2:32" x14ac:dyDescent="0.2">
      <c r="B894" s="130">
        <v>883</v>
      </c>
      <c r="C894" s="77">
        <f ca="1">MAX(Assumptions!F70,MIN(Assumptions!G70,NORMINV(RAND(),Assumptions!D70,Assumptions!E70)))</f>
        <v>0.14533730539979223</v>
      </c>
      <c r="D894" s="77">
        <f ca="1">MAX(Assumptions!F71,MIN(Assumptions!G71,NORMINV(RAND(),Assumptions!D71,Assumptions!E71)))</f>
        <v>0.28301813092678368</v>
      </c>
      <c r="E894" s="77">
        <f ca="1">MAX(Assumptions!F72,MIN(Assumptions!G72,NORMINV(RAND(),Assumptions!D72,Assumptions!E72)))</f>
        <v>8.0280343348324207E-2</v>
      </c>
      <c r="F894" s="77">
        <f ca="1">MAX(Assumptions!F73,MIN(Assumptions!G73,NORMINV(RAND(),Assumptions!D73,Assumptions!E73)))</f>
        <v>3.3252584786300714E-2</v>
      </c>
      <c r="G894" s="101">
        <f ca="1">MAX(Assumptions!F74,MIN(Assumptions!G74,NORMINV(RAND(),Assumptions!D74,Assumptions!E74)))</f>
        <v>16.683334947893766</v>
      </c>
      <c r="H894" s="77">
        <f ca="1">MAX(Assumptions!F75,MIN(Assumptions!G75,NORMINV(RAND(),Assumptions!D75,Assumptions!E75)))</f>
        <v>0.51428086154944219</v>
      </c>
      <c r="I894" s="97">
        <f ca="1">'Historical Financials'!F7*(1+C894)</f>
        <v>1188.4019880828243</v>
      </c>
      <c r="J894" s="97">
        <f t="shared" ca="1" si="235"/>
        <v>1361.1211307625379</v>
      </c>
      <c r="K894" s="97">
        <f t="shared" ca="1" si="236"/>
        <v>1558.9428082302834</v>
      </c>
      <c r="L894" s="97">
        <f t="shared" ca="1" si="237"/>
        <v>1785.5153552508577</v>
      </c>
      <c r="M894" s="97">
        <f t="shared" ca="1" si="238"/>
        <v>2045.0173457329702</v>
      </c>
      <c r="N894" s="54">
        <f>Assumptions!E59</f>
        <v>0.25</v>
      </c>
      <c r="O894" s="77">
        <f t="shared" ca="1" si="239"/>
        <v>0.25825453273169591</v>
      </c>
      <c r="P894" s="77">
        <f t="shared" ca="1" si="240"/>
        <v>0.26650906546339181</v>
      </c>
      <c r="Q894" s="77">
        <f t="shared" ca="1" si="241"/>
        <v>0.27476359819508778</v>
      </c>
      <c r="R894" s="77">
        <f t="shared" ca="1" si="242"/>
        <v>0.28301813092678368</v>
      </c>
      <c r="S894" s="97">
        <f t="shared" ca="1" si="243"/>
        <v>152.79309957457622</v>
      </c>
      <c r="T894" s="97">
        <f t="shared" ca="1" si="244"/>
        <v>180.77779787539606</v>
      </c>
      <c r="U894" s="97">
        <f t="shared" ca="1" si="245"/>
        <v>213.66949915868454</v>
      </c>
      <c r="V894" s="97">
        <f t="shared" ca="1" si="246"/>
        <v>252.30342571777524</v>
      </c>
      <c r="W894" s="97">
        <f t="shared" ca="1" si="247"/>
        <v>297.65392746905235</v>
      </c>
      <c r="X894" s="97">
        <f t="shared" ca="1" si="248"/>
        <v>853.4051524912511</v>
      </c>
      <c r="Y894" s="97">
        <f t="shared" ca="1" si="249"/>
        <v>6539.7905265583049</v>
      </c>
      <c r="Z894" s="97">
        <f t="shared" ca="1" si="250"/>
        <v>9655.9303326220834</v>
      </c>
      <c r="AA894" s="97">
        <f ca="1">Assumptions!D40*Y894+(1-Assumptions!D40)*Z894</f>
        <v>7942.0534392870049</v>
      </c>
      <c r="AB894" s="97">
        <f t="shared" ca="1" si="251"/>
        <v>5398.218211292723</v>
      </c>
      <c r="AC894" s="97">
        <f t="shared" ca="1" si="252"/>
        <v>6251.6233637839741</v>
      </c>
      <c r="AD894" s="97">
        <f ca="1">AC894+Assumptions!D47-Assumptions!D48-Assumptions!D49</f>
        <v>7392.1233637839741</v>
      </c>
      <c r="AE894" s="73">
        <f ca="1">AD894/Assumptions!D46</f>
        <v>158.97039492008545</v>
      </c>
      <c r="AF894" s="77">
        <f ca="1">AE894/Assumptions!D45-1</f>
        <v>0.57708725119132409</v>
      </c>
    </row>
    <row r="895" spans="2:32" x14ac:dyDescent="0.2">
      <c r="B895" s="130">
        <v>884</v>
      </c>
      <c r="C895" s="77">
        <f ca="1">MAX(Assumptions!F70,MIN(Assumptions!G70,NORMINV(RAND(),Assumptions!D70,Assumptions!E70)))</f>
        <v>0.17958342909573236</v>
      </c>
      <c r="D895" s="77">
        <f ca="1">MAX(Assumptions!F71,MIN(Assumptions!G71,NORMINV(RAND(),Assumptions!D71,Assumptions!E71)))</f>
        <v>0.2829301476077617</v>
      </c>
      <c r="E895" s="77">
        <f ca="1">MAX(Assumptions!F72,MIN(Assumptions!G72,NORMINV(RAND(),Assumptions!D72,Assumptions!E72)))</f>
        <v>7.5776748655147483E-2</v>
      </c>
      <c r="F895" s="77">
        <f ca="1">MAX(Assumptions!F73,MIN(Assumptions!G73,NORMINV(RAND(),Assumptions!D73,Assumptions!E73)))</f>
        <v>3.1941117983052637E-2</v>
      </c>
      <c r="G895" s="101">
        <f ca="1">MAX(Assumptions!F74,MIN(Assumptions!G74,NORMINV(RAND(),Assumptions!D74,Assumptions!E74)))</f>
        <v>13.251126424436027</v>
      </c>
      <c r="H895" s="77">
        <f ca="1">MAX(Assumptions!F75,MIN(Assumptions!G75,NORMINV(RAND(),Assumptions!D75,Assumptions!E75)))</f>
        <v>0.52164021504003644</v>
      </c>
      <c r="I895" s="97">
        <f ca="1">'Historical Financials'!F7*(1+C895)</f>
        <v>1223.9357660297317</v>
      </c>
      <c r="J895" s="97">
        <f t="shared" ca="1" si="235"/>
        <v>1443.7343478862629</v>
      </c>
      <c r="K895" s="97">
        <f t="shared" ca="1" si="236"/>
        <v>1703.0051127829688</v>
      </c>
      <c r="L895" s="97">
        <f t="shared" ca="1" si="237"/>
        <v>2008.8366107040988</v>
      </c>
      <c r="M895" s="97">
        <f t="shared" ca="1" si="238"/>
        <v>2369.5903777473895</v>
      </c>
      <c r="N895" s="54">
        <f>Assumptions!E59</f>
        <v>0.25</v>
      </c>
      <c r="O895" s="77">
        <f t="shared" ca="1" si="239"/>
        <v>0.25823253690194042</v>
      </c>
      <c r="P895" s="77">
        <f t="shared" ca="1" si="240"/>
        <v>0.26646507380388085</v>
      </c>
      <c r="Q895" s="77">
        <f t="shared" ca="1" si="241"/>
        <v>0.27469761070582127</v>
      </c>
      <c r="R895" s="77">
        <f t="shared" ca="1" si="242"/>
        <v>0.2829301476077617</v>
      </c>
      <c r="S895" s="97">
        <f t="shared" ca="1" si="243"/>
        <v>159.61352904673524</v>
      </c>
      <c r="T895" s="97">
        <f t="shared" ca="1" si="244"/>
        <v>194.47747893052076</v>
      </c>
      <c r="U895" s="97">
        <f t="shared" ca="1" si="245"/>
        <v>236.71583464591606</v>
      </c>
      <c r="V895" s="97">
        <f t="shared" ca="1" si="246"/>
        <v>287.85286873083402</v>
      </c>
      <c r="W895" s="97">
        <f t="shared" ca="1" si="247"/>
        <v>349.7224957796688</v>
      </c>
      <c r="X895" s="97">
        <f t="shared" ca="1" si="248"/>
        <v>964.19631247625716</v>
      </c>
      <c r="Y895" s="97">
        <f t="shared" ca="1" si="249"/>
        <v>8232.8694202735478</v>
      </c>
      <c r="Z895" s="97">
        <f t="shared" ca="1" si="250"/>
        <v>8883.9335454418615</v>
      </c>
      <c r="AA895" s="97">
        <f ca="1">Assumptions!D40*Y895+(1-Assumptions!D40)*Z895</f>
        <v>8525.8482765992885</v>
      </c>
      <c r="AB895" s="97">
        <f t="shared" ca="1" si="251"/>
        <v>5917.3442099679678</v>
      </c>
      <c r="AC895" s="97">
        <f t="shared" ca="1" si="252"/>
        <v>6881.5405224442247</v>
      </c>
      <c r="AD895" s="97">
        <f ca="1">AC895+Assumptions!D47-Assumptions!D48-Assumptions!D49</f>
        <v>8022.0405224442247</v>
      </c>
      <c r="AE895" s="73">
        <f ca="1">AD895/Assumptions!D46</f>
        <v>172.51700048267151</v>
      </c>
      <c r="AF895" s="77">
        <f ca="1">AE895/Assumptions!D45-1</f>
        <v>0.71147817939158253</v>
      </c>
    </row>
    <row r="896" spans="2:32" x14ac:dyDescent="0.2">
      <c r="B896" s="130">
        <v>885</v>
      </c>
      <c r="C896" s="77">
        <f ca="1">MAX(Assumptions!F70,MIN(Assumptions!G70,NORMINV(RAND(),Assumptions!D70,Assumptions!E70)))</f>
        <v>0.14840158087380867</v>
      </c>
      <c r="D896" s="77">
        <f ca="1">MAX(Assumptions!F71,MIN(Assumptions!G71,NORMINV(RAND(),Assumptions!D71,Assumptions!E71)))</f>
        <v>0.299805124755611</v>
      </c>
      <c r="E896" s="77">
        <f ca="1">MAX(Assumptions!F72,MIN(Assumptions!G72,NORMINV(RAND(),Assumptions!D72,Assumptions!E72)))</f>
        <v>9.1701779504529929E-2</v>
      </c>
      <c r="F896" s="77">
        <f ca="1">MAX(Assumptions!F73,MIN(Assumptions!G73,NORMINV(RAND(),Assumptions!D73,Assumptions!E73)))</f>
        <v>1.851569711208071E-2</v>
      </c>
      <c r="G896" s="101">
        <f ca="1">MAX(Assumptions!F74,MIN(Assumptions!G74,NORMINV(RAND(),Assumptions!D74,Assumptions!E74)))</f>
        <v>15.208020546710779</v>
      </c>
      <c r="H896" s="77">
        <f ca="1">MAX(Assumptions!F75,MIN(Assumptions!G75,NORMINV(RAND(),Assumptions!D75,Assumptions!E75)))</f>
        <v>0.72403889194021098</v>
      </c>
      <c r="I896" s="97">
        <f ca="1">'Historical Financials'!F7*(1+C896)</f>
        <v>1191.5814803146636</v>
      </c>
      <c r="J896" s="97">
        <f t="shared" ca="1" si="235"/>
        <v>1368.4140557333128</v>
      </c>
      <c r="K896" s="97">
        <f t="shared" ca="1" si="236"/>
        <v>1571.4888648940764</v>
      </c>
      <c r="L896" s="97">
        <f t="shared" ca="1" si="237"/>
        <v>1804.7002967699443</v>
      </c>
      <c r="M896" s="97">
        <f t="shared" ca="1" si="238"/>
        <v>2072.5206738140355</v>
      </c>
      <c r="N896" s="54">
        <f>Assumptions!E59</f>
        <v>0.25</v>
      </c>
      <c r="O896" s="77">
        <f t="shared" ca="1" si="239"/>
        <v>0.26245128118890276</v>
      </c>
      <c r="P896" s="77">
        <f t="shared" ca="1" si="240"/>
        <v>0.27490256237780553</v>
      </c>
      <c r="Q896" s="77">
        <f t="shared" ca="1" si="241"/>
        <v>0.28735384356670823</v>
      </c>
      <c r="R896" s="77">
        <f t="shared" ca="1" si="242"/>
        <v>0.299805124755611</v>
      </c>
      <c r="S896" s="97">
        <f t="shared" ca="1" si="243"/>
        <v>215.68783366587635</v>
      </c>
      <c r="T896" s="97">
        <f t="shared" ca="1" si="244"/>
        <v>260.03279174790777</v>
      </c>
      <c r="U896" s="97">
        <f t="shared" ca="1" si="245"/>
        <v>312.78937413608242</v>
      </c>
      <c r="V896" s="97">
        <f t="shared" ca="1" si="246"/>
        <v>375.47756721292416</v>
      </c>
      <c r="W896" s="97">
        <f t="shared" ca="1" si="247"/>
        <v>449.88324467734071</v>
      </c>
      <c r="X896" s="97">
        <f t="shared" ca="1" si="248"/>
        <v>1210.620342149693</v>
      </c>
      <c r="Y896" s="97">
        <f t="shared" ca="1" si="249"/>
        <v>6260.9328384936398</v>
      </c>
      <c r="Z896" s="97">
        <f t="shared" ca="1" si="250"/>
        <v>9449.5388367050436</v>
      </c>
      <c r="AA896" s="97">
        <f ca="1">Assumptions!D40*Y896+(1-Assumptions!D40)*Z896</f>
        <v>7695.8055376887714</v>
      </c>
      <c r="AB896" s="97">
        <f t="shared" ca="1" si="251"/>
        <v>4962.88251129743</v>
      </c>
      <c r="AC896" s="97">
        <f t="shared" ca="1" si="252"/>
        <v>6173.502853447123</v>
      </c>
      <c r="AD896" s="97">
        <f ca="1">AC896+Assumptions!D47-Assumptions!D48-Assumptions!D49</f>
        <v>7314.002853447123</v>
      </c>
      <c r="AE896" s="73">
        <f ca="1">AD896/Assumptions!D46</f>
        <v>157.29038394509942</v>
      </c>
      <c r="AF896" s="77">
        <f ca="1">AE896/Assumptions!D45-1</f>
        <v>0.56042047564582753</v>
      </c>
    </row>
    <row r="897" spans="2:32" x14ac:dyDescent="0.2">
      <c r="B897" s="130">
        <v>886</v>
      </c>
      <c r="C897" s="77">
        <f ca="1">MAX(Assumptions!F70,MIN(Assumptions!G70,NORMINV(RAND(),Assumptions!D70,Assumptions!E70)))</f>
        <v>0.18640503076107587</v>
      </c>
      <c r="D897" s="77">
        <f ca="1">MAX(Assumptions!F71,MIN(Assumptions!G71,NORMINV(RAND(),Assumptions!D71,Assumptions!E71)))</f>
        <v>0.31134668858322978</v>
      </c>
      <c r="E897" s="77">
        <f ca="1">MAX(Assumptions!F72,MIN(Assumptions!G72,NORMINV(RAND(),Assumptions!D72,Assumptions!E72)))</f>
        <v>8.6261761246394036E-2</v>
      </c>
      <c r="F897" s="77">
        <f ca="1">MAX(Assumptions!F73,MIN(Assumptions!G73,NORMINV(RAND(),Assumptions!D73,Assumptions!E73)))</f>
        <v>3.512004815230705E-2</v>
      </c>
      <c r="G897" s="101">
        <f ca="1">MAX(Assumptions!F74,MIN(Assumptions!G74,NORMINV(RAND(),Assumptions!D74,Assumptions!E74)))</f>
        <v>16.119643683964231</v>
      </c>
      <c r="H897" s="77">
        <f ca="1">MAX(Assumptions!F75,MIN(Assumptions!G75,NORMINV(RAND(),Assumptions!D75,Assumptions!E75)))</f>
        <v>0.59923107847577894</v>
      </c>
      <c r="I897" s="97">
        <f ca="1">'Historical Financials'!F7*(1+C897)</f>
        <v>1231.0138599176921</v>
      </c>
      <c r="J897" s="97">
        <f t="shared" ca="1" si="235"/>
        <v>1460.4810363429601</v>
      </c>
      <c r="K897" s="97">
        <f t="shared" ca="1" si="236"/>
        <v>1732.7220488484375</v>
      </c>
      <c r="L897" s="97">
        <f t="shared" ca="1" si="237"/>
        <v>2055.7101556644247</v>
      </c>
      <c r="M897" s="97">
        <f t="shared" ca="1" si="238"/>
        <v>2438.9048704669081</v>
      </c>
      <c r="N897" s="54">
        <f>Assumptions!E59</f>
        <v>0.25</v>
      </c>
      <c r="O897" s="77">
        <f t="shared" ca="1" si="239"/>
        <v>0.26533667214580747</v>
      </c>
      <c r="P897" s="77">
        <f t="shared" ca="1" si="240"/>
        <v>0.28067334429161489</v>
      </c>
      <c r="Q897" s="77">
        <f t="shared" ca="1" si="241"/>
        <v>0.29601001643742231</v>
      </c>
      <c r="R897" s="77">
        <f t="shared" ca="1" si="242"/>
        <v>0.31134668858322978</v>
      </c>
      <c r="S897" s="97">
        <f t="shared" ca="1" si="243"/>
        <v>184.41544072427752</v>
      </c>
      <c r="T897" s="97">
        <f t="shared" ca="1" si="244"/>
        <v>232.21353491223317</v>
      </c>
      <c r="U897" s="97">
        <f t="shared" ca="1" si="245"/>
        <v>291.42338655381957</v>
      </c>
      <c r="V897" s="97">
        <f t="shared" ca="1" si="246"/>
        <v>364.63858113177116</v>
      </c>
      <c r="W897" s="97">
        <f t="shared" ca="1" si="247"/>
        <v>455.02309643327584</v>
      </c>
      <c r="X897" s="97">
        <f t="shared" ca="1" si="248"/>
        <v>1156.6824023245676</v>
      </c>
      <c r="Y897" s="97">
        <f t="shared" ca="1" si="249"/>
        <v>9209.7722386402002</v>
      </c>
      <c r="Z897" s="97">
        <f t="shared" ca="1" si="250"/>
        <v>12240.370110868636</v>
      </c>
      <c r="AA897" s="97">
        <f ca="1">Assumptions!D40*Y897+(1-Assumptions!D40)*Z897</f>
        <v>10573.541281142996</v>
      </c>
      <c r="AB897" s="97">
        <f t="shared" ca="1" si="251"/>
        <v>6991.1401216938766</v>
      </c>
      <c r="AC897" s="97">
        <f t="shared" ca="1" si="252"/>
        <v>8147.8225240184438</v>
      </c>
      <c r="AD897" s="97">
        <f ca="1">AC897+Assumptions!D47-Assumptions!D48-Assumptions!D49</f>
        <v>9288.3225240184438</v>
      </c>
      <c r="AE897" s="73">
        <f ca="1">AD897/Assumptions!D46</f>
        <v>199.7488714842676</v>
      </c>
      <c r="AF897" s="77">
        <f ca="1">AE897/Assumptions!D45-1</f>
        <v>0.98163562980424213</v>
      </c>
    </row>
    <row r="898" spans="2:32" x14ac:dyDescent="0.2">
      <c r="B898" s="130">
        <v>887</v>
      </c>
      <c r="C898" s="77">
        <f ca="1">MAX(Assumptions!F70,MIN(Assumptions!G70,NORMINV(RAND(),Assumptions!D70,Assumptions!E70)))</f>
        <v>0.11304098991148349</v>
      </c>
      <c r="D898" s="77">
        <f ca="1">MAX(Assumptions!F71,MIN(Assumptions!G71,NORMINV(RAND(),Assumptions!D71,Assumptions!E71)))</f>
        <v>0.27941874460790822</v>
      </c>
      <c r="E898" s="77">
        <f ca="1">MAX(Assumptions!F72,MIN(Assumptions!G72,NORMINV(RAND(),Assumptions!D72,Assumptions!E72)))</f>
        <v>8.6353865697434862E-2</v>
      </c>
      <c r="F898" s="77">
        <f ca="1">MAX(Assumptions!F73,MIN(Assumptions!G73,NORMINV(RAND(),Assumptions!D73,Assumptions!E73)))</f>
        <v>4.0067227610309314E-2</v>
      </c>
      <c r="G898" s="101">
        <f ca="1">MAX(Assumptions!F74,MIN(Assumptions!G74,NORMINV(RAND(),Assumptions!D74,Assumptions!E74)))</f>
        <v>20.841292603182559</v>
      </c>
      <c r="H898" s="77">
        <f ca="1">MAX(Assumptions!F75,MIN(Assumptions!G75,NORMINV(RAND(),Assumptions!D75,Assumptions!E75)))</f>
        <v>0.64921076782244569</v>
      </c>
      <c r="I898" s="97">
        <f ca="1">'Historical Financials'!F7*(1+C898)</f>
        <v>1154.8913311321551</v>
      </c>
      <c r="J898" s="97">
        <f t="shared" ca="1" si="235"/>
        <v>1285.4413904435248</v>
      </c>
      <c r="K898" s="97">
        <f t="shared" ca="1" si="236"/>
        <v>1430.7489576924547</v>
      </c>
      <c r="L898" s="97">
        <f t="shared" ca="1" si="237"/>
        <v>1592.482236184833</v>
      </c>
      <c r="M898" s="97">
        <f t="shared" ca="1" si="238"/>
        <v>1772.4980045796194</v>
      </c>
      <c r="N898" s="54">
        <f>Assumptions!E59</f>
        <v>0.25</v>
      </c>
      <c r="O898" s="77">
        <f t="shared" ca="1" si="239"/>
        <v>0.25735468615197704</v>
      </c>
      <c r="P898" s="77">
        <f t="shared" ca="1" si="240"/>
        <v>0.26470937230395408</v>
      </c>
      <c r="Q898" s="77">
        <f t="shared" ca="1" si="241"/>
        <v>0.27206405845593118</v>
      </c>
      <c r="R898" s="77">
        <f t="shared" ca="1" si="242"/>
        <v>0.27941874460790822</v>
      </c>
      <c r="S898" s="97">
        <f t="shared" ca="1" si="243"/>
        <v>187.44197195894819</v>
      </c>
      <c r="T898" s="97">
        <f t="shared" ca="1" si="244"/>
        <v>214.7682483006981</v>
      </c>
      <c r="U898" s="97">
        <f t="shared" ca="1" si="245"/>
        <v>245.87732003415809</v>
      </c>
      <c r="V898" s="97">
        <f t="shared" ca="1" si="246"/>
        <v>281.27522661925786</v>
      </c>
      <c r="W898" s="97">
        <f t="shared" ca="1" si="247"/>
        <v>321.53407635542692</v>
      </c>
      <c r="X898" s="97">
        <f t="shared" ca="1" si="248"/>
        <v>960.76113137601999</v>
      </c>
      <c r="Y898" s="97">
        <f t="shared" ca="1" si="249"/>
        <v>7224.9156386721297</v>
      </c>
      <c r="Z898" s="97">
        <f t="shared" ca="1" si="250"/>
        <v>10322.04963219313</v>
      </c>
      <c r="AA898" s="97">
        <f ca="1">Assumptions!D40*Y898+(1-Assumptions!D40)*Z898</f>
        <v>8618.6259357565796</v>
      </c>
      <c r="AB898" s="97">
        <f t="shared" ca="1" si="251"/>
        <v>5696.1505789117655</v>
      </c>
      <c r="AC898" s="97">
        <f t="shared" ca="1" si="252"/>
        <v>6656.9117102877854</v>
      </c>
      <c r="AD898" s="97">
        <f ca="1">AC898+Assumptions!D47-Assumptions!D48-Assumptions!D49</f>
        <v>7797.4117102877854</v>
      </c>
      <c r="AE898" s="73">
        <f ca="1">AD898/Assumptions!D46</f>
        <v>167.68627333952227</v>
      </c>
      <c r="AF898" s="77">
        <f ca="1">AE898/Assumptions!D45-1</f>
        <v>0.66355429900319729</v>
      </c>
    </row>
    <row r="899" spans="2:32" x14ac:dyDescent="0.2">
      <c r="B899" s="130">
        <v>888</v>
      </c>
      <c r="C899" s="77">
        <f ca="1">MAX(Assumptions!F70,MIN(Assumptions!G70,NORMINV(RAND(),Assumptions!D70,Assumptions!E70)))</f>
        <v>0.15006301327013777</v>
      </c>
      <c r="D899" s="77">
        <f ca="1">MAX(Assumptions!F71,MIN(Assumptions!G71,NORMINV(RAND(),Assumptions!D71,Assumptions!E71)))</f>
        <v>0.26407340042201477</v>
      </c>
      <c r="E899" s="77">
        <f ca="1">MAX(Assumptions!F72,MIN(Assumptions!G72,NORMINV(RAND(),Assumptions!D72,Assumptions!E72)))</f>
        <v>0.10268075633883741</v>
      </c>
      <c r="F899" s="77">
        <f ca="1">MAX(Assumptions!F73,MIN(Assumptions!G73,NORMINV(RAND(),Assumptions!D73,Assumptions!E73)))</f>
        <v>0.05</v>
      </c>
      <c r="G899" s="101">
        <f ca="1">MAX(Assumptions!F74,MIN(Assumptions!G74,NORMINV(RAND(),Assumptions!D74,Assumptions!E74)))</f>
        <v>17.22618909331586</v>
      </c>
      <c r="H899" s="77">
        <f ca="1">MAX(Assumptions!F75,MIN(Assumptions!G75,NORMINV(RAND(),Assumptions!D75,Assumptions!E75)))</f>
        <v>0.61215688011022018</v>
      </c>
      <c r="I899" s="97">
        <f ca="1">'Historical Financials'!F7*(1+C899)</f>
        <v>1193.3053825690947</v>
      </c>
      <c r="J899" s="97">
        <f t="shared" ca="1" si="235"/>
        <v>1372.3763840288875</v>
      </c>
      <c r="K899" s="97">
        <f t="shared" ca="1" si="236"/>
        <v>1578.3193195570382</v>
      </c>
      <c r="L899" s="97">
        <f t="shared" ca="1" si="237"/>
        <v>1815.1666725522407</v>
      </c>
      <c r="M899" s="97">
        <f t="shared" ca="1" si="238"/>
        <v>2087.5560530229595</v>
      </c>
      <c r="N899" s="54">
        <f>Assumptions!E59</f>
        <v>0.25</v>
      </c>
      <c r="O899" s="77">
        <f t="shared" ca="1" si="239"/>
        <v>0.25351835010550372</v>
      </c>
      <c r="P899" s="77">
        <f t="shared" ca="1" si="240"/>
        <v>0.25703670021100739</v>
      </c>
      <c r="Q899" s="77">
        <f t="shared" ca="1" si="241"/>
        <v>0.26055505031651105</v>
      </c>
      <c r="R899" s="77">
        <f t="shared" ca="1" si="242"/>
        <v>0.26407340042201477</v>
      </c>
      <c r="S899" s="97">
        <f t="shared" ca="1" si="243"/>
        <v>182.62252500305743</v>
      </c>
      <c r="T899" s="97">
        <f t="shared" ca="1" si="244"/>
        <v>212.9832112561927</v>
      </c>
      <c r="U899" s="97">
        <f t="shared" ca="1" si="245"/>
        <v>248.34346980706403</v>
      </c>
      <c r="V899" s="97">
        <f t="shared" ca="1" si="246"/>
        <v>289.52011292470655</v>
      </c>
      <c r="W899" s="97">
        <f t="shared" ca="1" si="247"/>
        <v>337.4625145905199</v>
      </c>
      <c r="X899" s="97">
        <f t="shared" ca="1" si="248"/>
        <v>928.84094842959666</v>
      </c>
      <c r="Y899" s="97">
        <f t="shared" ca="1" si="249"/>
        <v>6726.092504082404</v>
      </c>
      <c r="Z899" s="97">
        <f t="shared" ca="1" si="250"/>
        <v>9496.2472482470184</v>
      </c>
      <c r="AA899" s="97">
        <f ca="1">Assumptions!D40*Y899+(1-Assumptions!D40)*Z899</f>
        <v>7972.6621389564807</v>
      </c>
      <c r="AB899" s="97">
        <f t="shared" ca="1" si="251"/>
        <v>4890.5126081435565</v>
      </c>
      <c r="AC899" s="97">
        <f t="shared" ca="1" si="252"/>
        <v>5819.3535565731527</v>
      </c>
      <c r="AD899" s="97">
        <f ca="1">AC899+Assumptions!D47-Assumptions!D48-Assumptions!D49</f>
        <v>6959.8535565731527</v>
      </c>
      <c r="AE899" s="73">
        <f ca="1">AD899/Assumptions!D46</f>
        <v>149.67427003383125</v>
      </c>
      <c r="AF899" s="77">
        <f ca="1">AE899/Assumptions!D45-1</f>
        <v>0.48486379001816715</v>
      </c>
    </row>
    <row r="900" spans="2:32" x14ac:dyDescent="0.2">
      <c r="B900" s="130">
        <v>889</v>
      </c>
      <c r="C900" s="77">
        <f ca="1">MAX(Assumptions!F70,MIN(Assumptions!G70,NORMINV(RAND(),Assumptions!D70,Assumptions!E70)))</f>
        <v>0.18102748466519733</v>
      </c>
      <c r="D900" s="77">
        <f ca="1">MAX(Assumptions!F71,MIN(Assumptions!G71,NORMINV(RAND(),Assumptions!D71,Assumptions!E71)))</f>
        <v>0.30043029397163434</v>
      </c>
      <c r="E900" s="77">
        <f ca="1">MAX(Assumptions!F72,MIN(Assumptions!G72,NORMINV(RAND(),Assumptions!D72,Assumptions!E72)))</f>
        <v>8.9806930393741602E-2</v>
      </c>
      <c r="F900" s="77">
        <f ca="1">MAX(Assumptions!F73,MIN(Assumptions!G73,NORMINV(RAND(),Assumptions!D73,Assumptions!E73)))</f>
        <v>3.7659895217551392E-2</v>
      </c>
      <c r="G900" s="101">
        <f ca="1">MAX(Assumptions!F74,MIN(Assumptions!G74,NORMINV(RAND(),Assumptions!D74,Assumptions!E74)))</f>
        <v>17.58419792394627</v>
      </c>
      <c r="H900" s="77">
        <f ca="1">MAX(Assumptions!F75,MIN(Assumptions!G75,NORMINV(RAND(),Assumptions!D75,Assumptions!E75)))</f>
        <v>0.39793729043988479</v>
      </c>
      <c r="I900" s="97">
        <f ca="1">'Historical Financials'!F7*(1+C900)</f>
        <v>1225.4341180886088</v>
      </c>
      <c r="J900" s="97">
        <f t="shared" ca="1" si="235"/>
        <v>1447.271374109104</v>
      </c>
      <c r="K900" s="97">
        <f t="shared" ca="1" si="236"/>
        <v>1709.267270592019</v>
      </c>
      <c r="L900" s="97">
        <f t="shared" ca="1" si="237"/>
        <v>2018.6916252078395</v>
      </c>
      <c r="M900" s="97">
        <f t="shared" ca="1" si="238"/>
        <v>2384.1302924339138</v>
      </c>
      <c r="N900" s="54">
        <f>Assumptions!E59</f>
        <v>0.25</v>
      </c>
      <c r="O900" s="77">
        <f t="shared" ca="1" si="239"/>
        <v>0.26260757349290859</v>
      </c>
      <c r="P900" s="77">
        <f t="shared" ca="1" si="240"/>
        <v>0.27521514698581717</v>
      </c>
      <c r="Q900" s="77">
        <f t="shared" ca="1" si="241"/>
        <v>0.28782272047872576</v>
      </c>
      <c r="R900" s="77">
        <f t="shared" ca="1" si="242"/>
        <v>0.30043029397163434</v>
      </c>
      <c r="S900" s="97">
        <f t="shared" ca="1" si="243"/>
        <v>121.9114831411927</v>
      </c>
      <c r="T900" s="97">
        <f t="shared" ca="1" si="244"/>
        <v>151.24180697590646</v>
      </c>
      <c r="U900" s="97">
        <f t="shared" ca="1" si="245"/>
        <v>187.19616516370684</v>
      </c>
      <c r="V900" s="97">
        <f t="shared" ca="1" si="246"/>
        <v>231.21163967728342</v>
      </c>
      <c r="W900" s="97">
        <f t="shared" ca="1" si="247"/>
        <v>285.02853925893714</v>
      </c>
      <c r="X900" s="97">
        <f t="shared" ca="1" si="248"/>
        <v>733.15955019864339</v>
      </c>
      <c r="Y900" s="97">
        <f t="shared" ca="1" si="249"/>
        <v>5671.7066115483121</v>
      </c>
      <c r="Z900" s="97">
        <f t="shared" ca="1" si="250"/>
        <v>12594.944903912159</v>
      </c>
      <c r="AA900" s="97">
        <f ca="1">Assumptions!D40*Y900+(1-Assumptions!D40)*Z900</f>
        <v>8787.1638431120427</v>
      </c>
      <c r="AB900" s="97">
        <f t="shared" ca="1" si="251"/>
        <v>5716.1142067559203</v>
      </c>
      <c r="AC900" s="97">
        <f t="shared" ca="1" si="252"/>
        <v>6449.2737569545634</v>
      </c>
      <c r="AD900" s="97">
        <f ca="1">AC900+Assumptions!D47-Assumptions!D48-Assumptions!D49</f>
        <v>7589.7737569545634</v>
      </c>
      <c r="AE900" s="73">
        <f ca="1">AD900/Assumptions!D46</f>
        <v>163.22094100977554</v>
      </c>
      <c r="AF900" s="77">
        <f ca="1">AE900/Assumptions!D45-1</f>
        <v>0.61925536716047169</v>
      </c>
    </row>
    <row r="901" spans="2:32" x14ac:dyDescent="0.2">
      <c r="B901" s="130">
        <v>890</v>
      </c>
      <c r="C901" s="77">
        <f ca="1">MAX(Assumptions!F70,MIN(Assumptions!G70,NORMINV(RAND(),Assumptions!D70,Assumptions!E70)))</f>
        <v>7.2016704858464828E-2</v>
      </c>
      <c r="D901" s="77">
        <f ca="1">MAX(Assumptions!F71,MIN(Assumptions!G71,NORMINV(RAND(),Assumptions!D71,Assumptions!E71)))</f>
        <v>0.32587742218389032</v>
      </c>
      <c r="E901" s="77">
        <f ca="1">MAX(Assumptions!F72,MIN(Assumptions!G72,NORMINV(RAND(),Assumptions!D72,Assumptions!E72)))</f>
        <v>9.5806030150528909E-2</v>
      </c>
      <c r="F901" s="77">
        <f ca="1">MAX(Assumptions!F73,MIN(Assumptions!G73,NORMINV(RAND(),Assumptions!D73,Assumptions!E73)))</f>
        <v>3.4123789561227511E-2</v>
      </c>
      <c r="G901" s="101">
        <f ca="1">MAX(Assumptions!F74,MIN(Assumptions!G74,NORMINV(RAND(),Assumptions!D74,Assumptions!E74)))</f>
        <v>16.120950732773387</v>
      </c>
      <c r="H901" s="77">
        <f ca="1">MAX(Assumptions!F75,MIN(Assumptions!G75,NORMINV(RAND(),Assumptions!D75,Assumptions!E75)))</f>
        <v>0.60882740157859461</v>
      </c>
      <c r="I901" s="97">
        <f ca="1">'Historical Financials'!F7*(1+C901)</f>
        <v>1112.3245329611429</v>
      </c>
      <c r="J901" s="97">
        <f t="shared" ca="1" si="235"/>
        <v>1192.4304805582353</v>
      </c>
      <c r="K901" s="97">
        <f t="shared" ca="1" si="236"/>
        <v>1278.3053945408351</v>
      </c>
      <c r="L901" s="97">
        <f t="shared" ca="1" si="237"/>
        <v>1370.3647368584659</v>
      </c>
      <c r="M901" s="97">
        <f t="shared" ca="1" si="238"/>
        <v>1469.0538896612497</v>
      </c>
      <c r="N901" s="54">
        <f>Assumptions!E59</f>
        <v>0.25</v>
      </c>
      <c r="O901" s="77">
        <f t="shared" ca="1" si="239"/>
        <v>0.26896935554597257</v>
      </c>
      <c r="P901" s="77">
        <f t="shared" ca="1" si="240"/>
        <v>0.28793871109194513</v>
      </c>
      <c r="Q901" s="77">
        <f t="shared" ca="1" si="241"/>
        <v>0.30690806663791775</v>
      </c>
      <c r="R901" s="77">
        <f t="shared" ca="1" si="242"/>
        <v>0.32587742218389032</v>
      </c>
      <c r="S901" s="97">
        <f t="shared" ca="1" si="243"/>
        <v>169.30341377871412</v>
      </c>
      <c r="T901" s="97">
        <f t="shared" ca="1" si="244"/>
        <v>195.26754303606253</v>
      </c>
      <c r="U901" s="97">
        <f t="shared" ca="1" si="245"/>
        <v>224.0932981571072</v>
      </c>
      <c r="V901" s="97">
        <f t="shared" ca="1" si="246"/>
        <v>256.05818836231208</v>
      </c>
      <c r="W901" s="97">
        <f t="shared" ca="1" si="247"/>
        <v>291.46485191847631</v>
      </c>
      <c r="X901" s="97">
        <f t="shared" ca="1" si="248"/>
        <v>849.47284819484344</v>
      </c>
      <c r="Y901" s="97">
        <f t="shared" ca="1" si="249"/>
        <v>4886.5075961931825</v>
      </c>
      <c r="Z901" s="97">
        <f t="shared" ca="1" si="250"/>
        <v>7717.6068388674285</v>
      </c>
      <c r="AA901" s="97">
        <f ca="1">Assumptions!D40*Y901+(1-Assumptions!D40)*Z901</f>
        <v>6160.5022553965937</v>
      </c>
      <c r="AB901" s="97">
        <f t="shared" ca="1" si="251"/>
        <v>3898.9502249866023</v>
      </c>
      <c r="AC901" s="97">
        <f t="shared" ca="1" si="252"/>
        <v>4748.4230731814459</v>
      </c>
      <c r="AD901" s="97">
        <f ca="1">AC901+Assumptions!D47-Assumptions!D48-Assumptions!D49</f>
        <v>5888.9230731814459</v>
      </c>
      <c r="AE901" s="73">
        <f ca="1">AD901/Assumptions!D46</f>
        <v>126.64350695013863</v>
      </c>
      <c r="AF901" s="77">
        <f ca="1">AE901/Assumptions!D45-1</f>
        <v>0.25638399752121654</v>
      </c>
    </row>
    <row r="902" spans="2:32" x14ac:dyDescent="0.2">
      <c r="B902" s="130">
        <v>891</v>
      </c>
      <c r="C902" s="77">
        <f ca="1">MAX(Assumptions!F70,MIN(Assumptions!G70,NORMINV(RAND(),Assumptions!D70,Assumptions!E70)))</f>
        <v>0.14156414662862471</v>
      </c>
      <c r="D902" s="77">
        <f ca="1">MAX(Assumptions!F71,MIN(Assumptions!G71,NORMINV(RAND(),Assumptions!D71,Assumptions!E71)))</f>
        <v>0.25194625346982868</v>
      </c>
      <c r="E902" s="77">
        <f ca="1">MAX(Assumptions!F72,MIN(Assumptions!G72,NORMINV(RAND(),Assumptions!D72,Assumptions!E72)))</f>
        <v>7.7473722399109352E-2</v>
      </c>
      <c r="F902" s="77">
        <f ca="1">MAX(Assumptions!F73,MIN(Assumptions!G73,NORMINV(RAND(),Assumptions!D73,Assumptions!E73)))</f>
        <v>4.1493871197700309E-2</v>
      </c>
      <c r="G902" s="101">
        <f ca="1">MAX(Assumptions!F74,MIN(Assumptions!G74,NORMINV(RAND(),Assumptions!D74,Assumptions!E74)))</f>
        <v>17.543512440269289</v>
      </c>
      <c r="H902" s="77">
        <f ca="1">MAX(Assumptions!F75,MIN(Assumptions!G75,NORMINV(RAND(),Assumptions!D75,Assumptions!E75)))</f>
        <v>0.59924602792179582</v>
      </c>
      <c r="I902" s="97">
        <f ca="1">'Historical Financials'!F7*(1+C902)</f>
        <v>1184.4869585418608</v>
      </c>
      <c r="J902" s="97">
        <f t="shared" ca="1" si="235"/>
        <v>1352.1678440205744</v>
      </c>
      <c r="K902" s="97">
        <f t="shared" ca="1" si="236"/>
        <v>1543.5863309580143</v>
      </c>
      <c r="L902" s="97">
        <f t="shared" ca="1" si="237"/>
        <v>1762.1028126476954</v>
      </c>
      <c r="M902" s="97">
        <f t="shared" ca="1" si="238"/>
        <v>2011.5533935920655</v>
      </c>
      <c r="N902" s="54">
        <f>Assumptions!E59</f>
        <v>0.25</v>
      </c>
      <c r="O902" s="77">
        <f t="shared" ca="1" si="239"/>
        <v>0.25048656336745717</v>
      </c>
      <c r="P902" s="77">
        <f t="shared" ca="1" si="240"/>
        <v>0.25097312673491434</v>
      </c>
      <c r="Q902" s="77">
        <f t="shared" ca="1" si="241"/>
        <v>0.25145969010237151</v>
      </c>
      <c r="R902" s="77">
        <f t="shared" ca="1" si="242"/>
        <v>0.25194625346982868</v>
      </c>
      <c r="S902" s="97">
        <f t="shared" ca="1" si="243"/>
        <v>177.44977625784472</v>
      </c>
      <c r="T902" s="97">
        <f t="shared" ca="1" si="244"/>
        <v>202.96455555716341</v>
      </c>
      <c r="U902" s="97">
        <f t="shared" ca="1" si="245"/>
        <v>232.14712492570055</v>
      </c>
      <c r="V902" s="97">
        <f t="shared" ca="1" si="246"/>
        <v>265.52461292852462</v>
      </c>
      <c r="W902" s="97">
        <f t="shared" ca="1" si="247"/>
        <v>303.69988913364153</v>
      </c>
      <c r="X902" s="97">
        <f t="shared" ca="1" si="248"/>
        <v>931.23495039539807</v>
      </c>
      <c r="Y902" s="97">
        <f t="shared" ca="1" si="249"/>
        <v>8791.0750782571795</v>
      </c>
      <c r="Z902" s="97">
        <f t="shared" ca="1" si="250"/>
        <v>8891.1107205866483</v>
      </c>
      <c r="AA902" s="97">
        <f ca="1">Assumptions!D40*Y902+(1-Assumptions!D40)*Z902</f>
        <v>8836.091117305441</v>
      </c>
      <c r="AB902" s="97">
        <f t="shared" ca="1" si="251"/>
        <v>6084.5259692782438</v>
      </c>
      <c r="AC902" s="97">
        <f t="shared" ca="1" si="252"/>
        <v>7015.7609196736421</v>
      </c>
      <c r="AD902" s="97">
        <f ca="1">AC902+Assumptions!D47-Assumptions!D48-Assumptions!D49</f>
        <v>8156.2609196736421</v>
      </c>
      <c r="AE902" s="73">
        <f ca="1">AD902/Assumptions!D46</f>
        <v>175.40346063814283</v>
      </c>
      <c r="AF902" s="77">
        <f ca="1">AE902/Assumptions!D45-1</f>
        <v>0.74011369680697259</v>
      </c>
    </row>
    <row r="903" spans="2:32" x14ac:dyDescent="0.2">
      <c r="B903" s="130">
        <v>892</v>
      </c>
      <c r="C903" s="77">
        <f ca="1">MAX(Assumptions!F70,MIN(Assumptions!G70,NORMINV(RAND(),Assumptions!D70,Assumptions!E70)))</f>
        <v>0.14276934528841498</v>
      </c>
      <c r="D903" s="77">
        <f ca="1">MAX(Assumptions!F71,MIN(Assumptions!G71,NORMINV(RAND(),Assumptions!D71,Assumptions!E71)))</f>
        <v>0.3316495953074704</v>
      </c>
      <c r="E903" s="77">
        <f ca="1">MAX(Assumptions!F72,MIN(Assumptions!G72,NORMINV(RAND(),Assumptions!D72,Assumptions!E72)))</f>
        <v>0.10232315072456789</v>
      </c>
      <c r="F903" s="77">
        <f ca="1">MAX(Assumptions!F73,MIN(Assumptions!G73,NORMINV(RAND(),Assumptions!D73,Assumptions!E73)))</f>
        <v>3.6599302824716344E-2</v>
      </c>
      <c r="G903" s="101">
        <f ca="1">MAX(Assumptions!F74,MIN(Assumptions!G74,NORMINV(RAND(),Assumptions!D74,Assumptions!E74)))</f>
        <v>11.044918729535642</v>
      </c>
      <c r="H903" s="77">
        <f ca="1">MAX(Assumptions!F75,MIN(Assumptions!G75,NORMINV(RAND(),Assumptions!D75,Assumptions!E75)))</f>
        <v>0.65748355174123796</v>
      </c>
      <c r="I903" s="97">
        <f ca="1">'Historical Financials'!F7*(1+C903)</f>
        <v>1185.7374726712592</v>
      </c>
      <c r="J903" s="97">
        <f t="shared" ca="1" si="235"/>
        <v>1355.0244353284745</v>
      </c>
      <c r="K903" s="97">
        <f t="shared" ca="1" si="236"/>
        <v>1548.4803868101249</v>
      </c>
      <c r="L903" s="97">
        <f t="shared" ca="1" si="237"/>
        <v>1769.5559178269577</v>
      </c>
      <c r="M903" s="97">
        <f t="shared" ca="1" si="238"/>
        <v>2022.1942576663525</v>
      </c>
      <c r="N903" s="54">
        <f>Assumptions!E59</f>
        <v>0.25</v>
      </c>
      <c r="O903" s="77">
        <f t="shared" ca="1" si="239"/>
        <v>0.27041239882686763</v>
      </c>
      <c r="P903" s="77">
        <f t="shared" ca="1" si="240"/>
        <v>0.2908247976537352</v>
      </c>
      <c r="Q903" s="77">
        <f t="shared" ca="1" si="241"/>
        <v>0.31123719648060277</v>
      </c>
      <c r="R903" s="77">
        <f t="shared" ca="1" si="242"/>
        <v>0.3316495953074704</v>
      </c>
      <c r="S903" s="97">
        <f t="shared" ca="1" si="243"/>
        <v>194.90072124114465</v>
      </c>
      <c r="T903" s="97">
        <f t="shared" ca="1" si="244"/>
        <v>240.91210388177728</v>
      </c>
      <c r="U903" s="97">
        <f t="shared" ca="1" si="245"/>
        <v>296.08883831967466</v>
      </c>
      <c r="V903" s="97">
        <f t="shared" ca="1" si="246"/>
        <v>362.1101331384736</v>
      </c>
      <c r="W903" s="97">
        <f t="shared" ca="1" si="247"/>
        <v>440.9478577885049</v>
      </c>
      <c r="X903" s="97">
        <f t="shared" ca="1" si="248"/>
        <v>1112.2927189077236</v>
      </c>
      <c r="Y903" s="97">
        <f t="shared" ca="1" si="249"/>
        <v>6954.6482223943049</v>
      </c>
      <c r="Z903" s="97">
        <f t="shared" ca="1" si="250"/>
        <v>7407.3841700508819</v>
      </c>
      <c r="AA903" s="97">
        <f ca="1">Assumptions!D40*Y903+(1-Assumptions!D40)*Z903</f>
        <v>7158.3793988397647</v>
      </c>
      <c r="AB903" s="97">
        <f t="shared" ca="1" si="251"/>
        <v>4398.1503369674847</v>
      </c>
      <c r="AC903" s="97">
        <f t="shared" ca="1" si="252"/>
        <v>5510.4430558752083</v>
      </c>
      <c r="AD903" s="97">
        <f ca="1">AC903+Assumptions!D47-Assumptions!D48-Assumptions!D49</f>
        <v>6650.9430558752083</v>
      </c>
      <c r="AE903" s="73">
        <f ca="1">AD903/Assumptions!D46</f>
        <v>143.03103345968191</v>
      </c>
      <c r="AF903" s="77">
        <f ca="1">AE903/Assumptions!D45-1</f>
        <v>0.41895866527462222</v>
      </c>
    </row>
    <row r="904" spans="2:32" x14ac:dyDescent="0.2">
      <c r="B904" s="130">
        <v>893</v>
      </c>
      <c r="C904" s="77">
        <f ca="1">MAX(Assumptions!F70,MIN(Assumptions!G70,NORMINV(RAND(),Assumptions!D70,Assumptions!E70)))</f>
        <v>0.16501074661536688</v>
      </c>
      <c r="D904" s="77">
        <f ca="1">MAX(Assumptions!F71,MIN(Assumptions!G71,NORMINV(RAND(),Assumptions!D71,Assumptions!E71)))</f>
        <v>0.281235316965258</v>
      </c>
      <c r="E904" s="77">
        <f ca="1">MAX(Assumptions!F72,MIN(Assumptions!G72,NORMINV(RAND(),Assumptions!D72,Assumptions!E72)))</f>
        <v>8.1441374392791629E-2</v>
      </c>
      <c r="F904" s="77">
        <f ca="1">MAX(Assumptions!F73,MIN(Assumptions!G73,NORMINV(RAND(),Assumptions!D73,Assumptions!E73)))</f>
        <v>3.3010753222118383E-2</v>
      </c>
      <c r="G904" s="101">
        <f ca="1">MAX(Assumptions!F74,MIN(Assumptions!G74,NORMINV(RAND(),Assumptions!D74,Assumptions!E74)))</f>
        <v>14.979087021785233</v>
      </c>
      <c r="H904" s="77">
        <f ca="1">MAX(Assumptions!F75,MIN(Assumptions!G75,NORMINV(RAND(),Assumptions!D75,Assumptions!E75)))</f>
        <v>0.59862438407533569</v>
      </c>
      <c r="I904" s="97">
        <f ca="1">'Historical Financials'!F7*(1+C904)</f>
        <v>1208.8151506881047</v>
      </c>
      <c r="J904" s="97">
        <f t="shared" ca="1" si="235"/>
        <v>1408.2826412231161</v>
      </c>
      <c r="K904" s="97">
        <f t="shared" ca="1" si="236"/>
        <v>1640.6644112968036</v>
      </c>
      <c r="L904" s="97">
        <f t="shared" ca="1" si="237"/>
        <v>1911.3916707501505</v>
      </c>
      <c r="M904" s="97">
        <f t="shared" ca="1" si="238"/>
        <v>2226.7918374150267</v>
      </c>
      <c r="N904" s="54">
        <f>Assumptions!E59</f>
        <v>0.25</v>
      </c>
      <c r="O904" s="77">
        <f t="shared" ca="1" si="239"/>
        <v>0.25780882924131449</v>
      </c>
      <c r="P904" s="77">
        <f t="shared" ca="1" si="240"/>
        <v>0.26561765848262897</v>
      </c>
      <c r="Q904" s="77">
        <f t="shared" ca="1" si="241"/>
        <v>0.27342648772394351</v>
      </c>
      <c r="R904" s="77">
        <f t="shared" ca="1" si="242"/>
        <v>0.281235316965258</v>
      </c>
      <c r="S904" s="97">
        <f t="shared" ca="1" si="243"/>
        <v>180.90655626040021</v>
      </c>
      <c r="T904" s="97">
        <f t="shared" ca="1" si="244"/>
        <v>217.34117767631793</v>
      </c>
      <c r="U904" s="97">
        <f t="shared" ca="1" si="245"/>
        <v>260.87418467818253</v>
      </c>
      <c r="V904" s="97">
        <f t="shared" ca="1" si="246"/>
        <v>312.85613529321489</v>
      </c>
      <c r="W904" s="97">
        <f t="shared" ca="1" si="247"/>
        <v>374.8900220034825</v>
      </c>
      <c r="X904" s="97">
        <f t="shared" ca="1" si="248"/>
        <v>1041.5679946448872</v>
      </c>
      <c r="Y904" s="97">
        <f t="shared" ca="1" si="249"/>
        <v>7996.2927305953963</v>
      </c>
      <c r="Z904" s="97">
        <f t="shared" ca="1" si="250"/>
        <v>9380.6908181048038</v>
      </c>
      <c r="AA904" s="97">
        <f ca="1">Assumptions!D40*Y904+(1-Assumptions!D40)*Z904</f>
        <v>8619.2718699746292</v>
      </c>
      <c r="AB904" s="97">
        <f t="shared" ca="1" si="251"/>
        <v>5827.1429777103003</v>
      </c>
      <c r="AC904" s="97">
        <f t="shared" ca="1" si="252"/>
        <v>6868.7109723551876</v>
      </c>
      <c r="AD904" s="97">
        <f ca="1">AC904+Assumptions!D47-Assumptions!D48-Assumptions!D49</f>
        <v>8009.2109723551876</v>
      </c>
      <c r="AE904" s="73">
        <f ca="1">AD904/Assumptions!D46</f>
        <v>172.24109617968145</v>
      </c>
      <c r="AF904" s="77">
        <f ca="1">AE904/Assumptions!D45-1</f>
        <v>0.70874103352858575</v>
      </c>
    </row>
    <row r="905" spans="2:32" x14ac:dyDescent="0.2">
      <c r="B905" s="130">
        <v>894</v>
      </c>
      <c r="C905" s="77">
        <f ca="1">MAX(Assumptions!F70,MIN(Assumptions!G70,NORMINV(RAND(),Assumptions!D70,Assumptions!E70)))</f>
        <v>0.14821366460092175</v>
      </c>
      <c r="D905" s="77">
        <f ca="1">MAX(Assumptions!F71,MIN(Assumptions!G71,NORMINV(RAND(),Assumptions!D71,Assumptions!E71)))</f>
        <v>0.26593866171099428</v>
      </c>
      <c r="E905" s="77">
        <f ca="1">MAX(Assumptions!F72,MIN(Assumptions!G72,NORMINV(RAND(),Assumptions!D72,Assumptions!E72)))</f>
        <v>7.8653344063332964E-2</v>
      </c>
      <c r="F905" s="77">
        <f ca="1">MAX(Assumptions!F73,MIN(Assumptions!G73,NORMINV(RAND(),Assumptions!D73,Assumptions!E73)))</f>
        <v>3.5249946771960694E-2</v>
      </c>
      <c r="G905" s="101">
        <f ca="1">MAX(Assumptions!F74,MIN(Assumptions!G74,NORMINV(RAND(),Assumptions!D74,Assumptions!E74)))</f>
        <v>16.711816767344601</v>
      </c>
      <c r="H905" s="77">
        <f ca="1">MAX(Assumptions!F75,MIN(Assumptions!G75,NORMINV(RAND(),Assumptions!D75,Assumptions!E75)))</f>
        <v>0.67532008006796951</v>
      </c>
      <c r="I905" s="97">
        <f ca="1">'Historical Financials'!F7*(1+C905)</f>
        <v>1191.3864983899164</v>
      </c>
      <c r="J905" s="97">
        <f t="shared" ca="1" si="235"/>
        <v>1367.966257272346</v>
      </c>
      <c r="K905" s="97">
        <f t="shared" ca="1" si="236"/>
        <v>1570.7175493130876</v>
      </c>
      <c r="L905" s="97">
        <f t="shared" ca="1" si="237"/>
        <v>1803.5193533497593</v>
      </c>
      <c r="M905" s="97">
        <f t="shared" ca="1" si="238"/>
        <v>2070.8255658884118</v>
      </c>
      <c r="N905" s="54">
        <f>Assumptions!E59</f>
        <v>0.25</v>
      </c>
      <c r="O905" s="77">
        <f t="shared" ca="1" si="239"/>
        <v>0.25398466542774856</v>
      </c>
      <c r="P905" s="77">
        <f t="shared" ca="1" si="240"/>
        <v>0.25796933085549711</v>
      </c>
      <c r="Q905" s="77">
        <f t="shared" ca="1" si="241"/>
        <v>0.26195399628324573</v>
      </c>
      <c r="R905" s="77">
        <f t="shared" ca="1" si="242"/>
        <v>0.26593866171099428</v>
      </c>
      <c r="S905" s="97">
        <f t="shared" ca="1" si="243"/>
        <v>201.14180637114404</v>
      </c>
      <c r="T905" s="97">
        <f t="shared" ca="1" si="244"/>
        <v>234.63486461829817</v>
      </c>
      <c r="U905" s="97">
        <f t="shared" ca="1" si="245"/>
        <v>273.63764020146476</v>
      </c>
      <c r="V905" s="97">
        <f t="shared" ca="1" si="246"/>
        <v>319.04761217917212</v>
      </c>
      <c r="W905" s="97">
        <f t="shared" ca="1" si="247"/>
        <v>371.90726336968117</v>
      </c>
      <c r="X905" s="97">
        <f t="shared" ca="1" si="248"/>
        <v>1096.5566985915152</v>
      </c>
      <c r="Y905" s="97">
        <f t="shared" ca="1" si="249"/>
        <v>8870.6644787020323</v>
      </c>
      <c r="Z905" s="97">
        <f t="shared" ca="1" si="250"/>
        <v>9203.4077222361448</v>
      </c>
      <c r="AA905" s="97">
        <f ca="1">Assumptions!D40*Y905+(1-Assumptions!D40)*Z905</f>
        <v>9020.3989382923828</v>
      </c>
      <c r="AB905" s="97">
        <f t="shared" ca="1" si="251"/>
        <v>6177.5500695103465</v>
      </c>
      <c r="AC905" s="97">
        <f t="shared" ca="1" si="252"/>
        <v>7274.1067681018612</v>
      </c>
      <c r="AD905" s="97">
        <f ca="1">AC905+Assumptions!D47-Assumptions!D48-Assumptions!D49</f>
        <v>8414.6067681018612</v>
      </c>
      <c r="AE905" s="73">
        <f ca="1">AD905/Assumptions!D46</f>
        <v>180.9592853355239</v>
      </c>
      <c r="AF905" s="77">
        <f ca="1">AE905/Assumptions!D45-1</f>
        <v>0.79523100531273716</v>
      </c>
    </row>
    <row r="906" spans="2:32" x14ac:dyDescent="0.2">
      <c r="B906" s="130">
        <v>895</v>
      </c>
      <c r="C906" s="77">
        <f ca="1">MAX(Assumptions!F70,MIN(Assumptions!G70,NORMINV(RAND(),Assumptions!D70,Assumptions!E70)))</f>
        <v>0.14881897455725793</v>
      </c>
      <c r="D906" s="77">
        <f ca="1">MAX(Assumptions!F71,MIN(Assumptions!G71,NORMINV(RAND(),Assumptions!D71,Assumptions!E71)))</f>
        <v>0.37298817176062959</v>
      </c>
      <c r="E906" s="77">
        <f ca="1">MAX(Assumptions!F72,MIN(Assumptions!G72,NORMINV(RAND(),Assumptions!D72,Assumptions!E72)))</f>
        <v>6.7656867749034677E-2</v>
      </c>
      <c r="F906" s="77">
        <f ca="1">MAX(Assumptions!F73,MIN(Assumptions!G73,NORMINV(RAND(),Assumptions!D73,Assumptions!E73)))</f>
        <v>3.0002417249861371E-2</v>
      </c>
      <c r="G906" s="101">
        <f ca="1">MAX(Assumptions!F74,MIN(Assumptions!G74,NORMINV(RAND(),Assumptions!D74,Assumptions!E74)))</f>
        <v>16.141072740117693</v>
      </c>
      <c r="H906" s="77">
        <f ca="1">MAX(Assumptions!F75,MIN(Assumptions!G75,NORMINV(RAND(),Assumptions!D75,Assumptions!E75)))</f>
        <v>0.62774178581784379</v>
      </c>
      <c r="I906" s="97">
        <f ca="1">'Historical Financials'!F7*(1+C906)</f>
        <v>1192.0145680006108</v>
      </c>
      <c r="J906" s="97">
        <f t="shared" ca="1" si="235"/>
        <v>1369.4089536677745</v>
      </c>
      <c r="K906" s="97">
        <f t="shared" ca="1" si="236"/>
        <v>1573.2029899021402</v>
      </c>
      <c r="L906" s="97">
        <f t="shared" ca="1" si="237"/>
        <v>1807.3254456297889</v>
      </c>
      <c r="M906" s="97">
        <f t="shared" ca="1" si="238"/>
        <v>2076.2897651396534</v>
      </c>
      <c r="N906" s="54">
        <f>Assumptions!E59</f>
        <v>0.25</v>
      </c>
      <c r="O906" s="77">
        <f t="shared" ca="1" si="239"/>
        <v>0.2807470429401574</v>
      </c>
      <c r="P906" s="77">
        <f t="shared" ca="1" si="240"/>
        <v>0.3114940858803148</v>
      </c>
      <c r="Q906" s="77">
        <f t="shared" ca="1" si="241"/>
        <v>0.3422411288204722</v>
      </c>
      <c r="R906" s="77">
        <f t="shared" ca="1" si="242"/>
        <v>0.37298817176062959</v>
      </c>
      <c r="S906" s="97">
        <f t="shared" ca="1" si="243"/>
        <v>187.06933840939726</v>
      </c>
      <c r="T906" s="97">
        <f t="shared" ca="1" si="244"/>
        <v>241.34004660907229</v>
      </c>
      <c r="U906" s="97">
        <f t="shared" ca="1" si="245"/>
        <v>307.62073614628525</v>
      </c>
      <c r="V906" s="97">
        <f t="shared" ca="1" si="246"/>
        <v>388.28409512897707</v>
      </c>
      <c r="W906" s="97">
        <f t="shared" ca="1" si="247"/>
        <v>486.14302758361254</v>
      </c>
      <c r="X906" s="97">
        <f t="shared" ca="1" si="248"/>
        <v>1288.9664457754275</v>
      </c>
      <c r="Y906" s="97">
        <f t="shared" ca="1" si="249"/>
        <v>13297.989663964963</v>
      </c>
      <c r="Z906" s="97">
        <f t="shared" ca="1" si="250"/>
        <v>12500.155553775918</v>
      </c>
      <c r="AA906" s="97">
        <f ca="1">Assumptions!D40*Y906+(1-Assumptions!D40)*Z906</f>
        <v>12938.964314379893</v>
      </c>
      <c r="AB906" s="97">
        <f t="shared" ca="1" si="251"/>
        <v>9326.9795591311413</v>
      </c>
      <c r="AC906" s="97">
        <f t="shared" ca="1" si="252"/>
        <v>10615.946004906569</v>
      </c>
      <c r="AD906" s="97">
        <f ca="1">AC906+Assumptions!D47-Assumptions!D48-Assumptions!D49</f>
        <v>11756.446004906569</v>
      </c>
      <c r="AE906" s="73">
        <f ca="1">AD906/Assumptions!D46</f>
        <v>252.82679580444236</v>
      </c>
      <c r="AF906" s="77">
        <f ca="1">AE906/Assumptions!D45-1</f>
        <v>1.5082023393297854</v>
      </c>
    </row>
    <row r="907" spans="2:32" x14ac:dyDescent="0.2">
      <c r="B907" s="130">
        <v>896</v>
      </c>
      <c r="C907" s="77">
        <f ca="1">MAX(Assumptions!F70,MIN(Assumptions!G70,NORMINV(RAND(),Assumptions!D70,Assumptions!E70)))</f>
        <v>0.13475963446400216</v>
      </c>
      <c r="D907" s="77">
        <f ca="1">MAX(Assumptions!F71,MIN(Assumptions!G71,NORMINV(RAND(),Assumptions!D71,Assumptions!E71)))</f>
        <v>0.26695567873970877</v>
      </c>
      <c r="E907" s="77">
        <f ca="1">MAX(Assumptions!F72,MIN(Assumptions!G72,NORMINV(RAND(),Assumptions!D72,Assumptions!E72)))</f>
        <v>6.7938935623389429E-2</v>
      </c>
      <c r="F907" s="77">
        <f ca="1">MAX(Assumptions!F73,MIN(Assumptions!G73,NORMINV(RAND(),Assumptions!D73,Assumptions!E73)))</f>
        <v>2.8688830847266134E-2</v>
      </c>
      <c r="G907" s="101">
        <f ca="1">MAX(Assumptions!F74,MIN(Assumptions!G74,NORMINV(RAND(),Assumptions!D74,Assumptions!E74)))</f>
        <v>17.159462234240884</v>
      </c>
      <c r="H907" s="77">
        <f ca="1">MAX(Assumptions!F75,MIN(Assumptions!G75,NORMINV(RAND(),Assumptions!D75,Assumptions!E75)))</f>
        <v>0.65018137049137581</v>
      </c>
      <c r="I907" s="97">
        <f ca="1">'Historical Financials'!F7*(1+C907)</f>
        <v>1177.4265967198485</v>
      </c>
      <c r="J907" s="97">
        <f t="shared" ca="1" si="235"/>
        <v>1336.0961745020093</v>
      </c>
      <c r="K907" s="97">
        <f t="shared" ca="1" si="236"/>
        <v>1516.1480065866515</v>
      </c>
      <c r="L907" s="97">
        <f t="shared" ca="1" si="237"/>
        <v>1720.463557747594</v>
      </c>
      <c r="M907" s="97">
        <f t="shared" ca="1" si="238"/>
        <v>1952.3125978982962</v>
      </c>
      <c r="N907" s="54">
        <f>Assumptions!E59</f>
        <v>0.25</v>
      </c>
      <c r="O907" s="77">
        <f t="shared" ca="1" si="239"/>
        <v>0.25423891968492718</v>
      </c>
      <c r="P907" s="77">
        <f t="shared" ca="1" si="240"/>
        <v>0.25847783936985436</v>
      </c>
      <c r="Q907" s="77">
        <f t="shared" ca="1" si="241"/>
        <v>0.26271675905478159</v>
      </c>
      <c r="R907" s="77">
        <f t="shared" ca="1" si="242"/>
        <v>0.26695567873970877</v>
      </c>
      <c r="S907" s="97">
        <f t="shared" ca="1" si="243"/>
        <v>191.38520957707689</v>
      </c>
      <c r="T907" s="97">
        <f t="shared" ca="1" si="244"/>
        <v>220.85858051599274</v>
      </c>
      <c r="U907" s="97">
        <f t="shared" ca="1" si="245"/>
        <v>254.80000699156346</v>
      </c>
      <c r="V907" s="97">
        <f t="shared" ca="1" si="246"/>
        <v>293.8784749606578</v>
      </c>
      <c r="W907" s="97">
        <f t="shared" ca="1" si="247"/>
        <v>338.86213438683478</v>
      </c>
      <c r="X907" s="97">
        <f t="shared" ca="1" si="248"/>
        <v>1051.9396200613917</v>
      </c>
      <c r="Y907" s="97">
        <f t="shared" ca="1" si="249"/>
        <v>8881.089485724211</v>
      </c>
      <c r="Z907" s="97">
        <f t="shared" ca="1" si="250"/>
        <v>8943.1845659168703</v>
      </c>
      <c r="AA907" s="97">
        <f ca="1">Assumptions!D40*Y907+(1-Assumptions!D40)*Z907</f>
        <v>8909.0322718109073</v>
      </c>
      <c r="AB907" s="97">
        <f t="shared" ca="1" si="251"/>
        <v>6413.5491773248204</v>
      </c>
      <c r="AC907" s="97">
        <f t="shared" ca="1" si="252"/>
        <v>7465.4887973862124</v>
      </c>
      <c r="AD907" s="97">
        <f ca="1">AC907+Assumptions!D47-Assumptions!D48-Assumptions!D49</f>
        <v>8605.9887973862133</v>
      </c>
      <c r="AE907" s="73">
        <f ca="1">AD907/Assumptions!D46</f>
        <v>185.07502790077879</v>
      </c>
      <c r="AF907" s="77">
        <f ca="1">AE907/Assumptions!D45-1</f>
        <v>0.8360617847299483</v>
      </c>
    </row>
    <row r="908" spans="2:32" x14ac:dyDescent="0.2">
      <c r="B908" s="130">
        <v>897</v>
      </c>
      <c r="C908" s="77">
        <f ca="1">MAX(Assumptions!F70,MIN(Assumptions!G70,NORMINV(RAND(),Assumptions!D70,Assumptions!E70)))</f>
        <v>0.14326610081278279</v>
      </c>
      <c r="D908" s="77">
        <f ca="1">MAX(Assumptions!F71,MIN(Assumptions!G71,NORMINV(RAND(),Assumptions!D71,Assumptions!E71)))</f>
        <v>0.28967286024054051</v>
      </c>
      <c r="E908" s="77">
        <f ca="1">MAX(Assumptions!F72,MIN(Assumptions!G72,NORMINV(RAND(),Assumptions!D72,Assumptions!E72)))</f>
        <v>9.4471820082553629E-2</v>
      </c>
      <c r="F908" s="77">
        <f ca="1">MAX(Assumptions!F73,MIN(Assumptions!G73,NORMINV(RAND(),Assumptions!D73,Assumptions!E73)))</f>
        <v>3.1900160061184006E-2</v>
      </c>
      <c r="G908" s="101">
        <f ca="1">MAX(Assumptions!F74,MIN(Assumptions!G74,NORMINV(RAND(),Assumptions!D74,Assumptions!E74)))</f>
        <v>16.661411359217578</v>
      </c>
      <c r="H908" s="77">
        <f ca="1">MAX(Assumptions!F75,MIN(Assumptions!G75,NORMINV(RAND(),Assumptions!D75,Assumptions!E75)))</f>
        <v>0.65284394623047592</v>
      </c>
      <c r="I908" s="97">
        <f ca="1">'Historical Financials'!F7*(1+C908)</f>
        <v>1186.2529062033432</v>
      </c>
      <c r="J908" s="97">
        <f t="shared" ref="J908:J971" ca="1" si="253">I908*(1+C908)</f>
        <v>1356.2027346529278</v>
      </c>
      <c r="K908" s="97">
        <f t="shared" ref="K908:K971" ca="1" si="254">J908*(1+C908)</f>
        <v>1550.5006123582857</v>
      </c>
      <c r="L908" s="97">
        <f t="shared" ref="L908:L971" ca="1" si="255">K908*(1+C908)</f>
        <v>1772.6347893986892</v>
      </c>
      <c r="M908" s="97">
        <f t="shared" ref="M908:M971" ca="1" si="256">L908*(1+C908)</f>
        <v>2026.5932638409276</v>
      </c>
      <c r="N908" s="54">
        <f>Assumptions!E59</f>
        <v>0.25</v>
      </c>
      <c r="O908" s="77">
        <f t="shared" ref="O908:O971" ca="1" si="257">N908+(D908-N908)/4</f>
        <v>0.25991821506013513</v>
      </c>
      <c r="P908" s="77">
        <f t="shared" ref="P908:P971" ca="1" si="258">N908+2*(D908-N908)/4</f>
        <v>0.26983643012027025</v>
      </c>
      <c r="Q908" s="77">
        <f t="shared" ref="Q908:Q971" ca="1" si="259">N908+3*(D908-N908)/4</f>
        <v>0.27975464518040538</v>
      </c>
      <c r="R908" s="77">
        <f t="shared" ref="R908:R971" ca="1" si="260">D908</f>
        <v>0.28967286024054051</v>
      </c>
      <c r="S908" s="97">
        <f t="shared" ref="S908:S971" ca="1" si="261">I908*N908*H908</f>
        <v>193.60950712829029</v>
      </c>
      <c r="T908" s="97">
        <f t="shared" ref="T908:T971" ca="1" si="262">J908*O908*H908</f>
        <v>230.12866228135738</v>
      </c>
      <c r="U908" s="97">
        <f t="shared" ref="U908:U971" ca="1" si="263">K908*P908*H908</f>
        <v>273.13786222215009</v>
      </c>
      <c r="V908" s="97">
        <f t="shared" ref="V908:V971" ca="1" si="264">L908*Q908*H908</f>
        <v>323.74715169852635</v>
      </c>
      <c r="W908" s="97">
        <f t="shared" ref="W908:W971" ca="1" si="265">M908*R908*H908</f>
        <v>383.25142971465726</v>
      </c>
      <c r="X908" s="97">
        <f t="shared" ref="X908:X971" ca="1" si="266">S908/(1+E908)^1+T908/(1+E908)^2+U908/(1+E908)^3+V908/(1+E908)^4+W908/(1+E908)^5</f>
        <v>1047.0157429390476</v>
      </c>
      <c r="Y908" s="97">
        <f t="shared" ref="Y908:Y971" ca="1" si="267">W908*(1+F908)/(E908-F908)</f>
        <v>6320.3886796541437</v>
      </c>
      <c r="Z908" s="97">
        <f t="shared" ref="Z908:Z971" ca="1" si="268">M908*R908*G908</f>
        <v>9781.0659980139681</v>
      </c>
      <c r="AA908" s="97">
        <f ca="1">Assumptions!D40*Y908+(1-Assumptions!D40)*Z908</f>
        <v>7877.6934729160639</v>
      </c>
      <c r="AB908" s="97">
        <f t="shared" ref="AB908:AB971" ca="1" si="269">AA908/(1+E908)^5</f>
        <v>5016.2151768087806</v>
      </c>
      <c r="AC908" s="97">
        <f t="shared" ref="AC908:AC971" ca="1" si="270">X908+AB908</f>
        <v>6063.230919747828</v>
      </c>
      <c r="AD908" s="97">
        <f ca="1">AC908+Assumptions!D47-Assumptions!D48-Assumptions!D49</f>
        <v>7203.730919747828</v>
      </c>
      <c r="AE908" s="73">
        <f ca="1">AD908/Assumptions!D46</f>
        <v>154.91894451070598</v>
      </c>
      <c r="AF908" s="77">
        <f ca="1">AE908/Assumptions!D45-1</f>
        <v>0.53689429078081341</v>
      </c>
    </row>
    <row r="909" spans="2:32" x14ac:dyDescent="0.2">
      <c r="B909" s="130">
        <v>898</v>
      </c>
      <c r="C909" s="77">
        <f ca="1">MAX(Assumptions!F70,MIN(Assumptions!G70,NORMINV(RAND(),Assumptions!D70,Assumptions!E70)))</f>
        <v>0.17302827313589242</v>
      </c>
      <c r="D909" s="77">
        <f ca="1">MAX(Assumptions!F71,MIN(Assumptions!G71,NORMINV(RAND(),Assumptions!D71,Assumptions!E71)))</f>
        <v>0.32940929575345934</v>
      </c>
      <c r="E909" s="77">
        <f ca="1">MAX(Assumptions!F72,MIN(Assumptions!G72,NORMINV(RAND(),Assumptions!D72,Assumptions!E72)))</f>
        <v>8.5752805909589447E-2</v>
      </c>
      <c r="F909" s="77">
        <f ca="1">MAX(Assumptions!F73,MIN(Assumptions!G73,NORMINV(RAND(),Assumptions!D73,Assumptions!E73)))</f>
        <v>3.2665389361120983E-2</v>
      </c>
      <c r="G909" s="101">
        <f ca="1">MAX(Assumptions!F74,MIN(Assumptions!G74,NORMINV(RAND(),Assumptions!D74,Assumptions!E74)))</f>
        <v>14.923867091560064</v>
      </c>
      <c r="H909" s="77">
        <f ca="1">MAX(Assumptions!F75,MIN(Assumptions!G75,NORMINV(RAND(),Assumptions!D75,Assumptions!E75)))</f>
        <v>0.65019356341011159</v>
      </c>
      <c r="I909" s="97">
        <f ca="1">'Historical Financials'!F7*(1+C909)</f>
        <v>1217.134136205802</v>
      </c>
      <c r="J909" s="97">
        <f t="shared" ca="1" si="253"/>
        <v>1427.7327539682381</v>
      </c>
      <c r="K909" s="97">
        <f t="shared" ca="1" si="254"/>
        <v>1674.7708868869145</v>
      </c>
      <c r="L909" s="97">
        <f t="shared" ca="1" si="255"/>
        <v>1964.5536013432245</v>
      </c>
      <c r="M909" s="97">
        <f t="shared" ca="1" si="256"/>
        <v>2304.4769184665411</v>
      </c>
      <c r="N909" s="54">
        <f>Assumptions!E59</f>
        <v>0.25</v>
      </c>
      <c r="O909" s="77">
        <f t="shared" ca="1" si="257"/>
        <v>0.26985232393836484</v>
      </c>
      <c r="P909" s="77">
        <f t="shared" ca="1" si="258"/>
        <v>0.28970464787672967</v>
      </c>
      <c r="Q909" s="77">
        <f t="shared" ca="1" si="259"/>
        <v>0.30955697181509451</v>
      </c>
      <c r="R909" s="77">
        <f t="shared" ca="1" si="260"/>
        <v>0.32940929575345934</v>
      </c>
      <c r="S909" s="97">
        <f t="shared" ca="1" si="261"/>
        <v>197.84319529193462</v>
      </c>
      <c r="T909" s="97">
        <f t="shared" ca="1" si="262"/>
        <v>250.50462658408432</v>
      </c>
      <c r="U909" s="97">
        <f t="shared" ca="1" si="263"/>
        <v>315.46670635883117</v>
      </c>
      <c r="V909" s="97">
        <f t="shared" ca="1" si="264"/>
        <v>395.4095353670113</v>
      </c>
      <c r="W909" s="97">
        <f t="shared" ca="1" si="265"/>
        <v>493.57241431953162</v>
      </c>
      <c r="X909" s="97">
        <f t="shared" ca="1" si="266"/>
        <v>1252.8216716102781</v>
      </c>
      <c r="Y909" s="97">
        <f t="shared" ca="1" si="267"/>
        <v>9601.0539323539942</v>
      </c>
      <c r="Z909" s="97">
        <f t="shared" ca="1" si="268"/>
        <v>11328.948063915199</v>
      </c>
      <c r="AA909" s="97">
        <f ca="1">Assumptions!D40*Y909+(1-Assumptions!D40)*Z909</f>
        <v>10378.606291556536</v>
      </c>
      <c r="AB909" s="97">
        <f t="shared" ca="1" si="269"/>
        <v>6878.3494415560426</v>
      </c>
      <c r="AC909" s="97">
        <f t="shared" ca="1" si="270"/>
        <v>8131.1711131663205</v>
      </c>
      <c r="AD909" s="97">
        <f ca="1">AC909+Assumptions!D47-Assumptions!D48-Assumptions!D49</f>
        <v>9271.6711131663214</v>
      </c>
      <c r="AE909" s="73">
        <f ca="1">AD909/Assumptions!D46</f>
        <v>199.39077662723273</v>
      </c>
      <c r="AF909" s="77">
        <f ca="1">AE909/Assumptions!D45-1</f>
        <v>0.97808310146064215</v>
      </c>
    </row>
    <row r="910" spans="2:32" x14ac:dyDescent="0.2">
      <c r="B910" s="130">
        <v>899</v>
      </c>
      <c r="C910" s="77">
        <f ca="1">MAX(Assumptions!F70,MIN(Assumptions!G70,NORMINV(RAND(),Assumptions!D70,Assumptions!E70)))</f>
        <v>0.10587187613231588</v>
      </c>
      <c r="D910" s="77">
        <f ca="1">MAX(Assumptions!F71,MIN(Assumptions!G71,NORMINV(RAND(),Assumptions!D71,Assumptions!E71)))</f>
        <v>0.26330486291344857</v>
      </c>
      <c r="E910" s="77">
        <f ca="1">MAX(Assumptions!F72,MIN(Assumptions!G72,NORMINV(RAND(),Assumptions!D72,Assumptions!E72)))</f>
        <v>9.9068412451038368E-2</v>
      </c>
      <c r="F910" s="77">
        <f ca="1">MAX(Assumptions!F73,MIN(Assumptions!G73,NORMINV(RAND(),Assumptions!D73,Assumptions!E73)))</f>
        <v>3.9990863151079199E-2</v>
      </c>
      <c r="G910" s="101">
        <f ca="1">MAX(Assumptions!F74,MIN(Assumptions!G74,NORMINV(RAND(),Assumptions!D74,Assumptions!E74)))</f>
        <v>10.606563400903262</v>
      </c>
      <c r="H910" s="77">
        <f ca="1">MAX(Assumptions!F75,MIN(Assumptions!G75,NORMINV(RAND(),Assumptions!D75,Assumptions!E75)))</f>
        <v>0.61056774777372669</v>
      </c>
      <c r="I910" s="97">
        <f ca="1">'Historical Financials'!F7*(1+C910)</f>
        <v>1147.4526586748909</v>
      </c>
      <c r="J910" s="97">
        <f t="shared" ca="1" si="253"/>
        <v>1268.9356244218154</v>
      </c>
      <c r="K910" s="97">
        <f t="shared" ca="1" si="254"/>
        <v>1403.2802196704847</v>
      </c>
      <c r="L910" s="97">
        <f t="shared" ca="1" si="255"/>
        <v>1551.8481292663673</v>
      </c>
      <c r="M910" s="97">
        <f t="shared" ca="1" si="256"/>
        <v>1716.1452021842222</v>
      </c>
      <c r="N910" s="54">
        <f>Assumptions!E59</f>
        <v>0.25</v>
      </c>
      <c r="O910" s="77">
        <f t="shared" ca="1" si="257"/>
        <v>0.25332621572836211</v>
      </c>
      <c r="P910" s="77">
        <f t="shared" ca="1" si="258"/>
        <v>0.25665243145672428</v>
      </c>
      <c r="Q910" s="77">
        <f t="shared" ca="1" si="259"/>
        <v>0.25997864718508645</v>
      </c>
      <c r="R910" s="77">
        <f t="shared" ca="1" si="260"/>
        <v>0.26330486291344857</v>
      </c>
      <c r="S910" s="97">
        <f t="shared" ca="1" si="261"/>
        <v>175.14939637102572</v>
      </c>
      <c r="T910" s="97">
        <f t="shared" ca="1" si="262"/>
        <v>196.26984760740783</v>
      </c>
      <c r="U910" s="97">
        <f t="shared" ca="1" si="263"/>
        <v>219.89919839870856</v>
      </c>
      <c r="V910" s="97">
        <f t="shared" ca="1" si="264"/>
        <v>246.3319564931287</v>
      </c>
      <c r="W910" s="97">
        <f t="shared" ca="1" si="265"/>
        <v>275.89686792534133</v>
      </c>
      <c r="X910" s="97">
        <f t="shared" ca="1" si="266"/>
        <v>828.33396944835386</v>
      </c>
      <c r="Y910" s="97">
        <f t="shared" ca="1" si="267"/>
        <v>4856.840292367262</v>
      </c>
      <c r="Z910" s="97">
        <f t="shared" ca="1" si="268"/>
        <v>4792.7811982057801</v>
      </c>
      <c r="AA910" s="97">
        <f ca="1">Assumptions!D40*Y910+(1-Assumptions!D40)*Z910</f>
        <v>4828.0136999945953</v>
      </c>
      <c r="AB910" s="97">
        <f t="shared" ca="1" si="269"/>
        <v>3010.5431915366589</v>
      </c>
      <c r="AC910" s="97">
        <f t="shared" ca="1" si="270"/>
        <v>3838.8771609850128</v>
      </c>
      <c r="AD910" s="97">
        <f ca="1">AC910+Assumptions!D47-Assumptions!D48-Assumptions!D49</f>
        <v>4979.3771609850128</v>
      </c>
      <c r="AE910" s="73">
        <f ca="1">AD910/Assumptions!D46</f>
        <v>107.0833798061293</v>
      </c>
      <c r="AF910" s="77">
        <f ca="1">AE910/Assumptions!D45-1</f>
        <v>6.2335117124298733E-2</v>
      </c>
    </row>
    <row r="911" spans="2:32" x14ac:dyDescent="0.2">
      <c r="B911" s="130">
        <v>900</v>
      </c>
      <c r="C911" s="77">
        <f ca="1">MAX(Assumptions!F70,MIN(Assumptions!G70,NORMINV(RAND(),Assumptions!D70,Assumptions!E70)))</f>
        <v>0.19631902047522873</v>
      </c>
      <c r="D911" s="77">
        <f ca="1">MAX(Assumptions!F71,MIN(Assumptions!G71,NORMINV(RAND(),Assumptions!D71,Assumptions!E71)))</f>
        <v>0.37491513751215372</v>
      </c>
      <c r="E911" s="77">
        <f ca="1">MAX(Assumptions!F72,MIN(Assumptions!G72,NORMINV(RAND(),Assumptions!D72,Assumptions!E72)))</f>
        <v>6.7428798156437209E-2</v>
      </c>
      <c r="F911" s="77">
        <f ca="1">MAX(Assumptions!F73,MIN(Assumptions!G73,NORMINV(RAND(),Assumptions!D73,Assumptions!E73)))</f>
        <v>2.032542283950186E-2</v>
      </c>
      <c r="G911" s="101">
        <f ca="1">MAX(Assumptions!F74,MIN(Assumptions!G74,NORMINV(RAND(),Assumptions!D74,Assumptions!E74)))</f>
        <v>17.353901170743665</v>
      </c>
      <c r="H911" s="77">
        <f ca="1">MAX(Assumptions!F75,MIN(Assumptions!G75,NORMINV(RAND(),Assumptions!D75,Assumptions!E75)))</f>
        <v>0.63195057326012516</v>
      </c>
      <c r="I911" s="97">
        <f ca="1">'Historical Financials'!F7*(1+C911)</f>
        <v>1241.3006156450972</v>
      </c>
      <c r="J911" s="97">
        <f t="shared" ca="1" si="253"/>
        <v>1484.9915366238411</v>
      </c>
      <c r="K911" s="97">
        <f t="shared" ca="1" si="254"/>
        <v>1776.5236205078384</v>
      </c>
      <c r="L911" s="97">
        <f t="shared" ca="1" si="255"/>
        <v>2125.288997537044</v>
      </c>
      <c r="M911" s="97">
        <f t="shared" ca="1" si="256"/>
        <v>2542.5236517602975</v>
      </c>
      <c r="N911" s="54">
        <f>Assumptions!E59</f>
        <v>0.25</v>
      </c>
      <c r="O911" s="77">
        <f t="shared" ca="1" si="257"/>
        <v>0.28122878437803844</v>
      </c>
      <c r="P911" s="77">
        <f t="shared" ca="1" si="258"/>
        <v>0.31245756875607689</v>
      </c>
      <c r="Q911" s="77">
        <f t="shared" ca="1" si="259"/>
        <v>0.34368635313411527</v>
      </c>
      <c r="R911" s="77">
        <f t="shared" ca="1" si="260"/>
        <v>0.37491513751215372</v>
      </c>
      <c r="S911" s="97">
        <f t="shared" ca="1" si="261"/>
        <v>196.11015891126635</v>
      </c>
      <c r="T911" s="97">
        <f t="shared" ca="1" si="262"/>
        <v>263.91669275085985</v>
      </c>
      <c r="U911" s="97">
        <f t="shared" ca="1" si="263"/>
        <v>350.7883386200208</v>
      </c>
      <c r="V911" s="97">
        <f t="shared" ca="1" si="264"/>
        <v>461.59744243593258</v>
      </c>
      <c r="W911" s="97">
        <f t="shared" ca="1" si="265"/>
        <v>602.39462698032207</v>
      </c>
      <c r="X911" s="97">
        <f t="shared" ca="1" si="266"/>
        <v>1494.023574908739</v>
      </c>
      <c r="Y911" s="97">
        <f t="shared" ca="1" si="267"/>
        <v>13048.715688723829</v>
      </c>
      <c r="Z911" s="97">
        <f t="shared" ca="1" si="268"/>
        <v>16542.269703900471</v>
      </c>
      <c r="AA911" s="97">
        <f ca="1">Assumptions!D40*Y911+(1-Assumptions!D40)*Z911</f>
        <v>14620.814995553317</v>
      </c>
      <c r="AB911" s="97">
        <f t="shared" ca="1" si="269"/>
        <v>10550.596268154939</v>
      </c>
      <c r="AC911" s="97">
        <f t="shared" ca="1" si="270"/>
        <v>12044.619843063678</v>
      </c>
      <c r="AD911" s="97">
        <f ca="1">AC911+Assumptions!D47-Assumptions!D48-Assumptions!D49</f>
        <v>13185.119843063678</v>
      </c>
      <c r="AE911" s="73">
        <f ca="1">AD911/Assumptions!D46</f>
        <v>283.55096436696078</v>
      </c>
      <c r="AF911" s="77">
        <f ca="1">AE911/Assumptions!D45-1</f>
        <v>1.8130055988785791</v>
      </c>
    </row>
    <row r="912" spans="2:32" x14ac:dyDescent="0.2">
      <c r="B912" s="130">
        <v>901</v>
      </c>
      <c r="C912" s="77">
        <f ca="1">MAX(Assumptions!F70,MIN(Assumptions!G70,NORMINV(RAND(),Assumptions!D70,Assumptions!E70)))</f>
        <v>0.13786570616357197</v>
      </c>
      <c r="D912" s="77">
        <f ca="1">MAX(Assumptions!F71,MIN(Assumptions!G71,NORMINV(RAND(),Assumptions!D71,Assumptions!E71)))</f>
        <v>0.37900976106166195</v>
      </c>
      <c r="E912" s="77">
        <f ca="1">MAX(Assumptions!F72,MIN(Assumptions!G72,NORMINV(RAND(),Assumptions!D72,Assumptions!E72)))</f>
        <v>8.6654966587827703E-2</v>
      </c>
      <c r="F912" s="77">
        <f ca="1">MAX(Assumptions!F73,MIN(Assumptions!G73,NORMINV(RAND(),Assumptions!D73,Assumptions!E73)))</f>
        <v>3.7321828573273021E-2</v>
      </c>
      <c r="G912" s="101">
        <f ca="1">MAX(Assumptions!F74,MIN(Assumptions!G74,NORMINV(RAND(),Assumptions!D74,Assumptions!E74)))</f>
        <v>12.440731137214755</v>
      </c>
      <c r="H912" s="77">
        <f ca="1">MAX(Assumptions!F75,MIN(Assumptions!G75,NORMINV(RAND(),Assumptions!D75,Assumptions!E75)))</f>
        <v>0.54738591451823915</v>
      </c>
      <c r="I912" s="97">
        <f ca="1">'Historical Financials'!F7*(1+C912)</f>
        <v>1180.6494567153222</v>
      </c>
      <c r="J912" s="97">
        <f t="shared" ca="1" si="253"/>
        <v>1343.4205277970177</v>
      </c>
      <c r="K912" s="97">
        <f t="shared" ca="1" si="254"/>
        <v>1528.632147536392</v>
      </c>
      <c r="L912" s="97">
        <f t="shared" ca="1" si="255"/>
        <v>1739.3780980208342</v>
      </c>
      <c r="M912" s="97">
        <f t="shared" ca="1" si="256"/>
        <v>1979.1786877899272</v>
      </c>
      <c r="N912" s="54">
        <f>Assumptions!E59</f>
        <v>0.25</v>
      </c>
      <c r="O912" s="77">
        <f t="shared" ca="1" si="257"/>
        <v>0.28225244026541552</v>
      </c>
      <c r="P912" s="77">
        <f t="shared" ca="1" si="258"/>
        <v>0.31450488053083098</v>
      </c>
      <c r="Q912" s="77">
        <f t="shared" ca="1" si="259"/>
        <v>0.34675732079624644</v>
      </c>
      <c r="R912" s="77">
        <f t="shared" ca="1" si="260"/>
        <v>0.37900976106166195</v>
      </c>
      <c r="S912" s="97">
        <f t="shared" ca="1" si="261"/>
        <v>161.56772064739471</v>
      </c>
      <c r="T912" s="97">
        <f t="shared" ca="1" si="262"/>
        <v>207.55982858703356</v>
      </c>
      <c r="U912" s="97">
        <f t="shared" ca="1" si="263"/>
        <v>263.16249534245276</v>
      </c>
      <c r="V912" s="97">
        <f t="shared" ca="1" si="264"/>
        <v>330.15148403814538</v>
      </c>
      <c r="W912" s="97">
        <f t="shared" ca="1" si="265"/>
        <v>410.60952403377928</v>
      </c>
      <c r="X912" s="97">
        <f t="shared" ca="1" si="266"/>
        <v>1037.3335481700778</v>
      </c>
      <c r="Y912" s="97">
        <f t="shared" ca="1" si="267"/>
        <v>8633.8359861612389</v>
      </c>
      <c r="Z912" s="97">
        <f t="shared" ca="1" si="268"/>
        <v>9332.1412835034826</v>
      </c>
      <c r="AA912" s="97">
        <f ca="1">Assumptions!D40*Y912+(1-Assumptions!D40)*Z912</f>
        <v>8948.0733699652483</v>
      </c>
      <c r="AB912" s="97">
        <f t="shared" ca="1" si="269"/>
        <v>5905.6973921215813</v>
      </c>
      <c r="AC912" s="97">
        <f t="shared" ca="1" si="270"/>
        <v>6943.0309402916591</v>
      </c>
      <c r="AD912" s="97">
        <f ca="1">AC912+Assumptions!D47-Assumptions!D48-Assumptions!D49</f>
        <v>8083.5309402916591</v>
      </c>
      <c r="AE912" s="73">
        <f ca="1">AD912/Assumptions!D46</f>
        <v>173.83937506003568</v>
      </c>
      <c r="AF912" s="77">
        <f ca="1">AE912/Assumptions!D45-1</f>
        <v>0.72459697480194141</v>
      </c>
    </row>
    <row r="913" spans="2:32" x14ac:dyDescent="0.2">
      <c r="B913" s="130">
        <v>902</v>
      </c>
      <c r="C913" s="77">
        <f ca="1">MAX(Assumptions!F70,MIN(Assumptions!G70,NORMINV(RAND(),Assumptions!D70,Assumptions!E70)))</f>
        <v>0.18356938897843364</v>
      </c>
      <c r="D913" s="77">
        <f ca="1">MAX(Assumptions!F71,MIN(Assumptions!G71,NORMINV(RAND(),Assumptions!D71,Assumptions!E71)))</f>
        <v>0.36225417420724365</v>
      </c>
      <c r="E913" s="77">
        <f ca="1">MAX(Assumptions!F72,MIN(Assumptions!G72,NORMINV(RAND(),Assumptions!D72,Assumptions!E72)))</f>
        <v>8.4258549613047934E-2</v>
      </c>
      <c r="F913" s="77">
        <f ca="1">MAX(Assumptions!F73,MIN(Assumptions!G73,NORMINV(RAND(),Assumptions!D73,Assumptions!E73)))</f>
        <v>4.230169327986278E-2</v>
      </c>
      <c r="G913" s="101">
        <f ca="1">MAX(Assumptions!F74,MIN(Assumptions!G74,NORMINV(RAND(),Assumptions!D74,Assumptions!E74)))</f>
        <v>10.407440916415581</v>
      </c>
      <c r="H913" s="77">
        <f ca="1">MAX(Assumptions!F75,MIN(Assumptions!G75,NORMINV(RAND(),Assumptions!D75,Assumptions!E75)))</f>
        <v>0.5425181523798065</v>
      </c>
      <c r="I913" s="97">
        <f ca="1">'Historical Financials'!F7*(1+C913)</f>
        <v>1228.0715980040225</v>
      </c>
      <c r="J913" s="97">
        <f t="shared" ca="1" si="253"/>
        <v>1453.5079508713893</v>
      </c>
      <c r="K913" s="97">
        <f t="shared" ca="1" si="254"/>
        <v>1720.3275172881454</v>
      </c>
      <c r="L913" s="97">
        <f t="shared" ca="1" si="255"/>
        <v>2036.1269884795158</v>
      </c>
      <c r="M913" s="97">
        <f t="shared" ca="1" si="256"/>
        <v>2409.8975756371988</v>
      </c>
      <c r="N913" s="54">
        <f>Assumptions!E59</f>
        <v>0.25</v>
      </c>
      <c r="O913" s="77">
        <f t="shared" ca="1" si="257"/>
        <v>0.2780635435518109</v>
      </c>
      <c r="P913" s="77">
        <f t="shared" ca="1" si="258"/>
        <v>0.3061270871036218</v>
      </c>
      <c r="Q913" s="77">
        <f t="shared" ca="1" si="259"/>
        <v>0.33419063065543275</v>
      </c>
      <c r="R913" s="77">
        <f t="shared" ca="1" si="260"/>
        <v>0.36225417420724365</v>
      </c>
      <c r="S913" s="97">
        <f t="shared" ca="1" si="261"/>
        <v>166.56278358481467</v>
      </c>
      <c r="T913" s="97">
        <f t="shared" ca="1" si="262"/>
        <v>219.26824408777779</v>
      </c>
      <c r="U913" s="97">
        <f t="shared" ca="1" si="263"/>
        <v>285.71113681286437</v>
      </c>
      <c r="V913" s="97">
        <f t="shared" ca="1" si="264"/>
        <v>369.15895195783241</v>
      </c>
      <c r="W913" s="97">
        <f t="shared" ca="1" si="265"/>
        <v>473.61588192626192</v>
      </c>
      <c r="X913" s="97">
        <f t="shared" ca="1" si="266"/>
        <v>1147.4367062625715</v>
      </c>
      <c r="Y913" s="97">
        <f t="shared" ca="1" si="267"/>
        <v>11765.672617982407</v>
      </c>
      <c r="Z913" s="97">
        <f t="shared" ca="1" si="268"/>
        <v>9085.6486305601829</v>
      </c>
      <c r="AA913" s="97">
        <f ca="1">Assumptions!D40*Y913+(1-Assumptions!D40)*Z913</f>
        <v>10559.661823642407</v>
      </c>
      <c r="AB913" s="97">
        <f t="shared" ca="1" si="269"/>
        <v>7046.6991998775075</v>
      </c>
      <c r="AC913" s="97">
        <f t="shared" ca="1" si="270"/>
        <v>8194.1359061400799</v>
      </c>
      <c r="AD913" s="97">
        <f ca="1">AC913+Assumptions!D47-Assumptions!D48-Assumptions!D49</f>
        <v>9334.6359061400799</v>
      </c>
      <c r="AE913" s="73">
        <f ca="1">AD913/Assumptions!D46</f>
        <v>200.74485819656087</v>
      </c>
      <c r="AF913" s="77">
        <f ca="1">AE913/Assumptions!D45-1</f>
        <v>0.99151645036270719</v>
      </c>
    </row>
    <row r="914" spans="2:32" x14ac:dyDescent="0.2">
      <c r="B914" s="130">
        <v>903</v>
      </c>
      <c r="C914" s="77">
        <f ca="1">MAX(Assumptions!F70,MIN(Assumptions!G70,NORMINV(RAND(),Assumptions!D70,Assumptions!E70)))</f>
        <v>0.18653381077243042</v>
      </c>
      <c r="D914" s="77">
        <f ca="1">MAX(Assumptions!F71,MIN(Assumptions!G71,NORMINV(RAND(),Assumptions!D71,Assumptions!E71)))</f>
        <v>0.3205060766701765</v>
      </c>
      <c r="E914" s="77">
        <f ca="1">MAX(Assumptions!F72,MIN(Assumptions!G72,NORMINV(RAND(),Assumptions!D72,Assumptions!E72)))</f>
        <v>9.1992143323092954E-2</v>
      </c>
      <c r="F914" s="77">
        <f ca="1">MAX(Assumptions!F73,MIN(Assumptions!G73,NORMINV(RAND(),Assumptions!D73,Assumptions!E73)))</f>
        <v>3.6402024579381187E-2</v>
      </c>
      <c r="G914" s="101">
        <f ca="1">MAX(Assumptions!F74,MIN(Assumptions!G74,NORMINV(RAND(),Assumptions!D74,Assumptions!E74)))</f>
        <v>15.729128647157495</v>
      </c>
      <c r="H914" s="77">
        <f ca="1">MAX(Assumptions!F75,MIN(Assumptions!G75,NORMINV(RAND(),Assumptions!D75,Assumptions!E75)))</f>
        <v>0.57404780038460579</v>
      </c>
      <c r="I914" s="97">
        <f ca="1">'Historical Financials'!F7*(1+C914)</f>
        <v>1231.1474820574736</v>
      </c>
      <c r="J914" s="97">
        <f t="shared" ca="1" si="253"/>
        <v>1460.7981135085365</v>
      </c>
      <c r="K914" s="97">
        <f t="shared" ca="1" si="254"/>
        <v>1733.2863523904612</v>
      </c>
      <c r="L914" s="97">
        <f t="shared" ca="1" si="255"/>
        <v>2056.6028608616994</v>
      </c>
      <c r="M914" s="97">
        <f t="shared" ca="1" si="256"/>
        <v>2440.2288297437144</v>
      </c>
      <c r="N914" s="54">
        <f>Assumptions!E59</f>
        <v>0.25</v>
      </c>
      <c r="O914" s="77">
        <f t="shared" ca="1" si="257"/>
        <v>0.2676265191675441</v>
      </c>
      <c r="P914" s="77">
        <f t="shared" ca="1" si="258"/>
        <v>0.28525303833508825</v>
      </c>
      <c r="Q914" s="77">
        <f t="shared" ca="1" si="259"/>
        <v>0.3028795575026324</v>
      </c>
      <c r="R914" s="77">
        <f t="shared" ca="1" si="260"/>
        <v>0.3205060766701765</v>
      </c>
      <c r="S914" s="97">
        <f t="shared" ca="1" si="261"/>
        <v>176.68437600603465</v>
      </c>
      <c r="T914" s="97">
        <f t="shared" ca="1" si="262"/>
        <v>224.42301990222353</v>
      </c>
      <c r="U914" s="97">
        <f t="shared" ca="1" si="263"/>
        <v>283.82369755268439</v>
      </c>
      <c r="V914" s="97">
        <f t="shared" ca="1" si="264"/>
        <v>357.5760765992693</v>
      </c>
      <c r="W914" s="97">
        <f t="shared" ca="1" si="265"/>
        <v>448.96747373205721</v>
      </c>
      <c r="X914" s="97">
        <f t="shared" ca="1" si="266"/>
        <v>1108.5890425579028</v>
      </c>
      <c r="Y914" s="97">
        <f t="shared" ca="1" si="267"/>
        <v>8370.3868468320052</v>
      </c>
      <c r="Z914" s="97">
        <f t="shared" ca="1" si="268"/>
        <v>12301.879996734518</v>
      </c>
      <c r="AA914" s="97">
        <f ca="1">Assumptions!D40*Y914+(1-Assumptions!D40)*Z914</f>
        <v>10139.558764288136</v>
      </c>
      <c r="AB914" s="97">
        <f t="shared" ca="1" si="269"/>
        <v>6530.1248996498234</v>
      </c>
      <c r="AC914" s="97">
        <f t="shared" ca="1" si="270"/>
        <v>7638.7139422077262</v>
      </c>
      <c r="AD914" s="97">
        <f ca="1">AC914+Assumptions!D47-Assumptions!D48-Assumptions!D49</f>
        <v>8779.2139422077271</v>
      </c>
      <c r="AE914" s="73">
        <f ca="1">AD914/Assumptions!D46</f>
        <v>188.80029983242423</v>
      </c>
      <c r="AF914" s="77">
        <f ca="1">AE914/Assumptions!D45-1</f>
        <v>0.87301884754389114</v>
      </c>
    </row>
    <row r="915" spans="2:32" x14ac:dyDescent="0.2">
      <c r="B915" s="130">
        <v>904</v>
      </c>
      <c r="C915" s="77">
        <f ca="1">MAX(Assumptions!F70,MIN(Assumptions!G70,NORMINV(RAND(),Assumptions!D70,Assumptions!E70)))</f>
        <v>0.13183914800565283</v>
      </c>
      <c r="D915" s="77">
        <f ca="1">MAX(Assumptions!F71,MIN(Assumptions!G71,NORMINV(RAND(),Assumptions!D71,Assumptions!E71)))</f>
        <v>0.31149826228549643</v>
      </c>
      <c r="E915" s="77">
        <f ca="1">MAX(Assumptions!F72,MIN(Assumptions!G72,NORMINV(RAND(),Assumptions!D72,Assumptions!E72)))</f>
        <v>7.8068061293890045E-2</v>
      </c>
      <c r="F915" s="77">
        <f ca="1">MAX(Assumptions!F73,MIN(Assumptions!G73,NORMINV(RAND(),Assumptions!D73,Assumptions!E73)))</f>
        <v>2.9192551089118477E-2</v>
      </c>
      <c r="G915" s="101">
        <f ca="1">MAX(Assumptions!F74,MIN(Assumptions!G74,NORMINV(RAND(),Assumptions!D74,Assumptions!E74)))</f>
        <v>14.880372569874099</v>
      </c>
      <c r="H915" s="77">
        <f ca="1">MAX(Assumptions!F75,MIN(Assumptions!G75,NORMINV(RAND(),Assumptions!D75,Assumptions!E75)))</f>
        <v>0.6426243782585318</v>
      </c>
      <c r="I915" s="97">
        <f ca="1">'Historical Financials'!F7*(1+C915)</f>
        <v>1174.3962999706653</v>
      </c>
      <c r="J915" s="97">
        <f t="shared" ca="1" si="253"/>
        <v>1329.227707579789</v>
      </c>
      <c r="K915" s="97">
        <f t="shared" ca="1" si="254"/>
        <v>1504.4719560526155</v>
      </c>
      <c r="L915" s="97">
        <f t="shared" ca="1" si="255"/>
        <v>1702.8202569369903</v>
      </c>
      <c r="M915" s="97">
        <f t="shared" ca="1" si="256"/>
        <v>1927.3186288183301</v>
      </c>
      <c r="N915" s="54">
        <f>Assumptions!E59</f>
        <v>0.25</v>
      </c>
      <c r="O915" s="77">
        <f t="shared" ca="1" si="257"/>
        <v>0.26537456557137412</v>
      </c>
      <c r="P915" s="77">
        <f t="shared" ca="1" si="258"/>
        <v>0.28074913114274824</v>
      </c>
      <c r="Q915" s="77">
        <f t="shared" ca="1" si="259"/>
        <v>0.29612369671412231</v>
      </c>
      <c r="R915" s="77">
        <f t="shared" ca="1" si="260"/>
        <v>0.31149826228549643</v>
      </c>
      <c r="S915" s="97">
        <f t="shared" ca="1" si="261"/>
        <v>188.67392302444225</v>
      </c>
      <c r="T915" s="97">
        <f t="shared" ca="1" si="262"/>
        <v>226.68139593612955</v>
      </c>
      <c r="U915" s="97">
        <f t="shared" ca="1" si="263"/>
        <v>271.43116724873454</v>
      </c>
      <c r="V915" s="97">
        <f t="shared" ca="1" si="264"/>
        <v>324.04040550896042</v>
      </c>
      <c r="W915" s="97">
        <f t="shared" ca="1" si="265"/>
        <v>385.80366069168531</v>
      </c>
      <c r="X915" s="97">
        <f t="shared" ca="1" si="266"/>
        <v>1091.5062491186557</v>
      </c>
      <c r="Y915" s="97">
        <f t="shared" ca="1" si="267"/>
        <v>8124.0329175741645</v>
      </c>
      <c r="Z915" s="97">
        <f t="shared" ca="1" si="268"/>
        <v>8933.5269624707071</v>
      </c>
      <c r="AA915" s="97">
        <f ca="1">Assumptions!D40*Y915+(1-Assumptions!D40)*Z915</f>
        <v>8488.3052377776075</v>
      </c>
      <c r="AB915" s="97">
        <f t="shared" ca="1" si="269"/>
        <v>5828.9467642594791</v>
      </c>
      <c r="AC915" s="97">
        <f t="shared" ca="1" si="270"/>
        <v>6920.4530133781345</v>
      </c>
      <c r="AD915" s="97">
        <f ca="1">AC915+Assumptions!D47-Assumptions!D48-Assumptions!D49</f>
        <v>8060.9530133781345</v>
      </c>
      <c r="AE915" s="73">
        <f ca="1">AD915/Assumptions!D46</f>
        <v>173.35382824469107</v>
      </c>
      <c r="AF915" s="77">
        <f ca="1">AE915/Assumptions!D45-1</f>
        <v>0.71978004211003044</v>
      </c>
    </row>
    <row r="916" spans="2:32" x14ac:dyDescent="0.2">
      <c r="B916" s="130">
        <v>905</v>
      </c>
      <c r="C916" s="77">
        <f ca="1">MAX(Assumptions!F70,MIN(Assumptions!G70,NORMINV(RAND(),Assumptions!D70,Assumptions!E70)))</f>
        <v>0.19148979477216863</v>
      </c>
      <c r="D916" s="77">
        <f ca="1">MAX(Assumptions!F71,MIN(Assumptions!G71,NORMINV(RAND(),Assumptions!D71,Assumptions!E71)))</f>
        <v>0.21793730102904446</v>
      </c>
      <c r="E916" s="77">
        <f ca="1">MAX(Assumptions!F72,MIN(Assumptions!G72,NORMINV(RAND(),Assumptions!D72,Assumptions!E72)))</f>
        <v>8.8427259666882432E-2</v>
      </c>
      <c r="F916" s="77">
        <f ca="1">MAX(Assumptions!F73,MIN(Assumptions!G73,NORMINV(RAND(),Assumptions!D73,Assumptions!E73)))</f>
        <v>2.9386550285241463E-2</v>
      </c>
      <c r="G916" s="101">
        <f ca="1">MAX(Assumptions!F74,MIN(Assumptions!G74,NORMINV(RAND(),Assumptions!D74,Assumptions!E74)))</f>
        <v>13.926216658716944</v>
      </c>
      <c r="H916" s="77">
        <f ca="1">MAX(Assumptions!F75,MIN(Assumptions!G75,NORMINV(RAND(),Assumptions!D75,Assumptions!E75)))</f>
        <v>0.68874001837538212</v>
      </c>
      <c r="I916" s="97">
        <f ca="1">'Historical Financials'!F7*(1+C916)</f>
        <v>1236.2898110556021</v>
      </c>
      <c r="J916" s="97">
        <f t="shared" ca="1" si="253"/>
        <v>1473.0266932535624</v>
      </c>
      <c r="K916" s="97">
        <f t="shared" ca="1" si="254"/>
        <v>1755.0962724386131</v>
      </c>
      <c r="L916" s="97">
        <f t="shared" ca="1" si="255"/>
        <v>2091.1792974532814</v>
      </c>
      <c r="M916" s="97">
        <f t="shared" ca="1" si="256"/>
        <v>2491.6187919544177</v>
      </c>
      <c r="N916" s="54">
        <f>Assumptions!E59</f>
        <v>0.25</v>
      </c>
      <c r="O916" s="77">
        <f t="shared" ca="1" si="257"/>
        <v>0.2419843252572611</v>
      </c>
      <c r="P916" s="77">
        <f t="shared" ca="1" si="258"/>
        <v>0.23396865051452223</v>
      </c>
      <c r="Q916" s="77">
        <f t="shared" ca="1" si="259"/>
        <v>0.22595297577178336</v>
      </c>
      <c r="R916" s="77">
        <f t="shared" ca="1" si="260"/>
        <v>0.21793730102904446</v>
      </c>
      <c r="S916" s="97">
        <f t="shared" ca="1" si="261"/>
        <v>212.87056679593326</v>
      </c>
      <c r="T916" s="97">
        <f t="shared" ca="1" si="262"/>
        <v>245.50094595562223</v>
      </c>
      <c r="U916" s="97">
        <f t="shared" ca="1" si="263"/>
        <v>282.82248369359144</v>
      </c>
      <c r="V916" s="97">
        <f t="shared" ca="1" si="264"/>
        <v>325.43529611027441</v>
      </c>
      <c r="W916" s="97">
        <f t="shared" ca="1" si="265"/>
        <v>373.99731451913993</v>
      </c>
      <c r="X916" s="97">
        <f t="shared" ca="1" si="266"/>
        <v>1098.8618543797015</v>
      </c>
      <c r="Y916" s="97">
        <f t="shared" ca="1" si="267"/>
        <v>6520.7178138770132</v>
      </c>
      <c r="Z916" s="97">
        <f t="shared" ca="1" si="268"/>
        <v>7562.1678613324666</v>
      </c>
      <c r="AA916" s="97">
        <f ca="1">Assumptions!D40*Y916+(1-Assumptions!D40)*Z916</f>
        <v>6989.3703352319671</v>
      </c>
      <c r="AB916" s="97">
        <f t="shared" ca="1" si="269"/>
        <v>4575.5257271346536</v>
      </c>
      <c r="AC916" s="97">
        <f t="shared" ca="1" si="270"/>
        <v>5674.3875815143547</v>
      </c>
      <c r="AD916" s="97">
        <f ca="1">AC916+Assumptions!D47-Assumptions!D48-Assumptions!D49</f>
        <v>6814.8875815143547</v>
      </c>
      <c r="AE916" s="73">
        <f ca="1">AD916/Assumptions!D46</f>
        <v>146.5567221831044</v>
      </c>
      <c r="AF916" s="77">
        <f ca="1">AE916/Assumptions!D45-1</f>
        <v>0.45393573594349612</v>
      </c>
    </row>
    <row r="917" spans="2:32" x14ac:dyDescent="0.2">
      <c r="B917" s="130">
        <v>906</v>
      </c>
      <c r="C917" s="77">
        <f ca="1">MAX(Assumptions!F70,MIN(Assumptions!G70,NORMINV(RAND(),Assumptions!D70,Assumptions!E70)))</f>
        <v>0.11458155226199218</v>
      </c>
      <c r="D917" s="77">
        <f ca="1">MAX(Assumptions!F71,MIN(Assumptions!G71,NORMINV(RAND(),Assumptions!D71,Assumptions!E71)))</f>
        <v>0.31017274090324554</v>
      </c>
      <c r="E917" s="77">
        <f ca="1">MAX(Assumptions!F72,MIN(Assumptions!G72,NORMINV(RAND(),Assumptions!D72,Assumptions!E72)))</f>
        <v>7.889615233747288E-2</v>
      </c>
      <c r="F917" s="77">
        <f ca="1">MAX(Assumptions!F73,MIN(Assumptions!G73,NORMINV(RAND(),Assumptions!D73,Assumptions!E73)))</f>
        <v>2.9204351066691149E-2</v>
      </c>
      <c r="G917" s="101">
        <f ca="1">MAX(Assumptions!F74,MIN(Assumptions!G74,NORMINV(RAND(),Assumptions!D74,Assumptions!E74)))</f>
        <v>15.669612330364444</v>
      </c>
      <c r="H917" s="77">
        <f ca="1">MAX(Assumptions!F75,MIN(Assumptions!G75,NORMINV(RAND(),Assumptions!D75,Assumptions!E75)))</f>
        <v>0.64332941276655753</v>
      </c>
      <c r="I917" s="97">
        <f ca="1">'Historical Financials'!F7*(1+C917)</f>
        <v>1156.489818627043</v>
      </c>
      <c r="J917" s="97">
        <f t="shared" ca="1" si="253"/>
        <v>1289.0022172205192</v>
      </c>
      <c r="K917" s="97">
        <f t="shared" ca="1" si="254"/>
        <v>1436.698092138796</v>
      </c>
      <c r="L917" s="97">
        <f t="shared" ca="1" si="255"/>
        <v>1601.3171896679019</v>
      </c>
      <c r="M917" s="97">
        <f t="shared" ca="1" si="256"/>
        <v>1784.7985989238609</v>
      </c>
      <c r="N917" s="54">
        <f>Assumptions!E59</f>
        <v>0.25</v>
      </c>
      <c r="O917" s="77">
        <f t="shared" ca="1" si="257"/>
        <v>0.26504318522581138</v>
      </c>
      <c r="P917" s="77">
        <f t="shared" ca="1" si="258"/>
        <v>0.28008637045162277</v>
      </c>
      <c r="Q917" s="77">
        <f t="shared" ca="1" si="259"/>
        <v>0.29512955567743415</v>
      </c>
      <c r="R917" s="77">
        <f t="shared" ca="1" si="260"/>
        <v>0.31017274090324554</v>
      </c>
      <c r="S917" s="97">
        <f t="shared" ca="1" si="261"/>
        <v>186.00097897195954</v>
      </c>
      <c r="T917" s="97">
        <f t="shared" ca="1" si="262"/>
        <v>219.78786693646967</v>
      </c>
      <c r="U917" s="97">
        <f t="shared" ca="1" si="263"/>
        <v>258.87546881218378</v>
      </c>
      <c r="V917" s="97">
        <f t="shared" ca="1" si="264"/>
        <v>304.0349268965964</v>
      </c>
      <c r="W917" s="97">
        <f t="shared" ca="1" si="265"/>
        <v>356.14450813700444</v>
      </c>
      <c r="X917" s="97">
        <f t="shared" ca="1" si="266"/>
        <v>1035.3720818736849</v>
      </c>
      <c r="Y917" s="97">
        <f t="shared" ca="1" si="267"/>
        <v>7376.3773501733876</v>
      </c>
      <c r="Z917" s="97">
        <f t="shared" ca="1" si="268"/>
        <v>8674.6327236870984</v>
      </c>
      <c r="AA917" s="97">
        <f ca="1">Assumptions!D40*Y917+(1-Assumptions!D40)*Z917</f>
        <v>7960.592268254557</v>
      </c>
      <c r="AB917" s="97">
        <f t="shared" ca="1" si="269"/>
        <v>5445.6178238396842</v>
      </c>
      <c r="AC917" s="97">
        <f t="shared" ca="1" si="270"/>
        <v>6480.9899057133689</v>
      </c>
      <c r="AD917" s="97">
        <f ca="1">AC917+Assumptions!D47-Assumptions!D48-Assumptions!D49</f>
        <v>7621.4899057133689</v>
      </c>
      <c r="AE917" s="73">
        <f ca="1">AD917/Assumptions!D46</f>
        <v>163.90300872501868</v>
      </c>
      <c r="AF917" s="77">
        <f ca="1">AE917/Assumptions!D45-1</f>
        <v>0.62602191195455048</v>
      </c>
    </row>
    <row r="918" spans="2:32" x14ac:dyDescent="0.2">
      <c r="B918" s="130">
        <v>907</v>
      </c>
      <c r="C918" s="77">
        <f ca="1">MAX(Assumptions!F70,MIN(Assumptions!G70,NORMINV(RAND(),Assumptions!D70,Assumptions!E70)))</f>
        <v>8.5332704992508168E-2</v>
      </c>
      <c r="D918" s="77">
        <f ca="1">MAX(Assumptions!F71,MIN(Assumptions!G71,NORMINV(RAND(),Assumptions!D71,Assumptions!E71)))</f>
        <v>0.2682369905808456</v>
      </c>
      <c r="E918" s="77">
        <f ca="1">MAX(Assumptions!F72,MIN(Assumptions!G72,NORMINV(RAND(),Assumptions!D72,Assumptions!E72)))</f>
        <v>7.9691797395446504E-2</v>
      </c>
      <c r="F918" s="77">
        <f ca="1">MAX(Assumptions!F73,MIN(Assumptions!G73,NORMINV(RAND(),Assumptions!D73,Assumptions!E73)))</f>
        <v>4.0819729663625112E-2</v>
      </c>
      <c r="G918" s="101">
        <f ca="1">MAX(Assumptions!F74,MIN(Assumptions!G74,NORMINV(RAND(),Assumptions!D74,Assumptions!E74)))</f>
        <v>13.454942304114152</v>
      </c>
      <c r="H918" s="77">
        <f ca="1">MAX(Assumptions!F75,MIN(Assumptions!G75,NORMINV(RAND(),Assumptions!D75,Assumptions!E75)))</f>
        <v>0.56753602925336077</v>
      </c>
      <c r="I918" s="97">
        <f ca="1">'Historical Financials'!F7*(1+C918)</f>
        <v>1126.1412147002263</v>
      </c>
      <c r="J918" s="97">
        <f t="shared" ca="1" si="253"/>
        <v>1222.2378907541454</v>
      </c>
      <c r="K918" s="97">
        <f t="shared" ca="1" si="254"/>
        <v>1326.5347561165343</v>
      </c>
      <c r="L918" s="97">
        <f t="shared" ca="1" si="255"/>
        <v>1439.7315551225352</v>
      </c>
      <c r="M918" s="97">
        <f t="shared" ca="1" si="256"/>
        <v>1562.5877431842114</v>
      </c>
      <c r="N918" s="54">
        <f>Assumptions!E59</f>
        <v>0.25</v>
      </c>
      <c r="O918" s="77">
        <f t="shared" ca="1" si="257"/>
        <v>0.25455924764521143</v>
      </c>
      <c r="P918" s="77">
        <f t="shared" ca="1" si="258"/>
        <v>0.2591184952904228</v>
      </c>
      <c r="Q918" s="77">
        <f t="shared" ca="1" si="259"/>
        <v>0.26367774293563417</v>
      </c>
      <c r="R918" s="77">
        <f t="shared" ca="1" si="260"/>
        <v>0.2682369905808456</v>
      </c>
      <c r="S918" s="97">
        <f t="shared" ca="1" si="261"/>
        <v>159.78142834238074</v>
      </c>
      <c r="T918" s="97">
        <f t="shared" ca="1" si="262"/>
        <v>176.57859596824755</v>
      </c>
      <c r="U918" s="97">
        <f t="shared" ca="1" si="263"/>
        <v>195.07898337375627</v>
      </c>
      <c r="V918" s="97">
        <f t="shared" ca="1" si="264"/>
        <v>215.4509598202149</v>
      </c>
      <c r="W918" s="97">
        <f t="shared" ca="1" si="265"/>
        <v>237.8792270926466</v>
      </c>
      <c r="X918" s="97">
        <f t="shared" ca="1" si="266"/>
        <v>775.1263588231111</v>
      </c>
      <c r="Y918" s="97">
        <f t="shared" ca="1" si="267"/>
        <v>6369.339406981926</v>
      </c>
      <c r="Z918" s="97">
        <f t="shared" ca="1" si="268"/>
        <v>5639.5561002348022</v>
      </c>
      <c r="AA918" s="97">
        <f ca="1">Assumptions!D40*Y918+(1-Assumptions!D40)*Z918</f>
        <v>6040.9369189457211</v>
      </c>
      <c r="AB918" s="97">
        <f t="shared" ca="1" si="269"/>
        <v>4117.2315384476533</v>
      </c>
      <c r="AC918" s="97">
        <f t="shared" ca="1" si="270"/>
        <v>4892.3578972707646</v>
      </c>
      <c r="AD918" s="97">
        <f ca="1">AC918+Assumptions!D47-Assumptions!D48-Assumptions!D49</f>
        <v>6032.8578972707646</v>
      </c>
      <c r="AE918" s="73">
        <f ca="1">AD918/Assumptions!D46</f>
        <v>129.73887951119923</v>
      </c>
      <c r="AF918" s="77">
        <f ca="1">AE918/Assumptions!D45-1</f>
        <v>0.28709205864284959</v>
      </c>
    </row>
    <row r="919" spans="2:32" x14ac:dyDescent="0.2">
      <c r="B919" s="130">
        <v>908</v>
      </c>
      <c r="C919" s="77">
        <f ca="1">MAX(Assumptions!F70,MIN(Assumptions!G70,NORMINV(RAND(),Assumptions!D70,Assumptions!E70)))</f>
        <v>0.12712772084397767</v>
      </c>
      <c r="D919" s="77">
        <f ca="1">MAX(Assumptions!F71,MIN(Assumptions!G71,NORMINV(RAND(),Assumptions!D71,Assumptions!E71)))</f>
        <v>0.27807671300117864</v>
      </c>
      <c r="E919" s="77">
        <f ca="1">MAX(Assumptions!F72,MIN(Assumptions!G72,NORMINV(RAND(),Assumptions!D72,Assumptions!E72)))</f>
        <v>0.10444571894467862</v>
      </c>
      <c r="F919" s="77">
        <f ca="1">MAX(Assumptions!F73,MIN(Assumptions!G73,NORMINV(RAND(),Assumptions!D73,Assumptions!E73)))</f>
        <v>2.869367479460893E-2</v>
      </c>
      <c r="G919" s="101">
        <f ca="1">MAX(Assumptions!F74,MIN(Assumptions!G74,NORMINV(RAND(),Assumptions!D74,Assumptions!E74)))</f>
        <v>15.917236966525127</v>
      </c>
      <c r="H919" s="77">
        <f ca="1">MAX(Assumptions!F75,MIN(Assumptions!G75,NORMINV(RAND(),Assumptions!D75,Assumptions!E75)))</f>
        <v>0.48563329268276978</v>
      </c>
      <c r="I919" s="97">
        <f ca="1">'Historical Financials'!F7*(1+C919)</f>
        <v>1169.507723147711</v>
      </c>
      <c r="J919" s="97">
        <f t="shared" ca="1" si="253"/>
        <v>1318.1845745009091</v>
      </c>
      <c r="K919" s="97">
        <f t="shared" ca="1" si="254"/>
        <v>1485.7623751088981</v>
      </c>
      <c r="L919" s="97">
        <f t="shared" ca="1" si="255"/>
        <v>1674.6439595722272</v>
      </c>
      <c r="M919" s="97">
        <f t="shared" ca="1" si="256"/>
        <v>1887.5376293777786</v>
      </c>
      <c r="N919" s="54">
        <f>Assumptions!E59</f>
        <v>0.25</v>
      </c>
      <c r="O919" s="77">
        <f t="shared" ca="1" si="257"/>
        <v>0.25701917825029463</v>
      </c>
      <c r="P919" s="77">
        <f t="shared" ca="1" si="258"/>
        <v>0.26403835650058932</v>
      </c>
      <c r="Q919" s="77">
        <f t="shared" ca="1" si="259"/>
        <v>0.27105753475088401</v>
      </c>
      <c r="R919" s="77">
        <f t="shared" ca="1" si="260"/>
        <v>0.27807671300117864</v>
      </c>
      <c r="S919" s="97">
        <f t="shared" ca="1" si="261"/>
        <v>141.98797160253801</v>
      </c>
      <c r="T919" s="97">
        <f t="shared" ca="1" si="262"/>
        <v>164.53193606626326</v>
      </c>
      <c r="U919" s="97">
        <f t="shared" ca="1" si="263"/>
        <v>190.51309361675209</v>
      </c>
      <c r="V919" s="97">
        <f t="shared" ca="1" si="264"/>
        <v>220.4410259789812</v>
      </c>
      <c r="W919" s="97">
        <f t="shared" ca="1" si="265"/>
        <v>254.89932875481617</v>
      </c>
      <c r="X919" s="97">
        <f t="shared" ca="1" si="266"/>
        <v>708.12550550887829</v>
      </c>
      <c r="Y919" s="97">
        <f t="shared" ca="1" si="267"/>
        <v>3461.46866584893</v>
      </c>
      <c r="Z919" s="97">
        <f t="shared" ca="1" si="268"/>
        <v>8354.6434717953871</v>
      </c>
      <c r="AA919" s="97">
        <f ca="1">Assumptions!D40*Y919+(1-Assumptions!D40)*Z919</f>
        <v>5663.3973285248358</v>
      </c>
      <c r="AB919" s="97">
        <f t="shared" ca="1" si="269"/>
        <v>3446.3164339459254</v>
      </c>
      <c r="AC919" s="97">
        <f t="shared" ca="1" si="270"/>
        <v>4154.441939454804</v>
      </c>
      <c r="AD919" s="97">
        <f ca="1">AC919+Assumptions!D47-Assumptions!D48-Assumptions!D49</f>
        <v>5294.941939454804</v>
      </c>
      <c r="AE919" s="73">
        <f ca="1">AD919/Assumptions!D46</f>
        <v>113.8697191280603</v>
      </c>
      <c r="AF919" s="77">
        <f ca="1">AE919/Assumptions!D45-1</f>
        <v>0.12965991198472526</v>
      </c>
    </row>
    <row r="920" spans="2:32" x14ac:dyDescent="0.2">
      <c r="B920" s="130">
        <v>909</v>
      </c>
      <c r="C920" s="77">
        <f ca="1">MAX(Assumptions!F70,MIN(Assumptions!G70,NORMINV(RAND(),Assumptions!D70,Assumptions!E70)))</f>
        <v>0.16472891480571697</v>
      </c>
      <c r="D920" s="77">
        <f ca="1">MAX(Assumptions!F71,MIN(Assumptions!G71,NORMINV(RAND(),Assumptions!D71,Assumptions!E71)))</f>
        <v>0.3512363172114023</v>
      </c>
      <c r="E920" s="77">
        <f ca="1">MAX(Assumptions!F72,MIN(Assumptions!G72,NORMINV(RAND(),Assumptions!D72,Assumptions!E72)))</f>
        <v>7.1540883934204505E-2</v>
      </c>
      <c r="F920" s="77">
        <f ca="1">MAX(Assumptions!F73,MIN(Assumptions!G73,NORMINV(RAND(),Assumptions!D73,Assumptions!E73)))</f>
        <v>3.8279193099733357E-2</v>
      </c>
      <c r="G920" s="101">
        <f ca="1">MAX(Assumptions!F74,MIN(Assumptions!G74,NORMINV(RAND(),Assumptions!D74,Assumptions!E74)))</f>
        <v>11.035457008740536</v>
      </c>
      <c r="H920" s="77">
        <f ca="1">MAX(Assumptions!F75,MIN(Assumptions!G75,NORMINV(RAND(),Assumptions!D75,Assumptions!E75)))</f>
        <v>0.53429074490230344</v>
      </c>
      <c r="I920" s="97">
        <f ca="1">'Historical Financials'!F7*(1+C920)</f>
        <v>1208.5227220024117</v>
      </c>
      <c r="J920" s="97">
        <f t="shared" ca="1" si="253"/>
        <v>1407.6013585159201</v>
      </c>
      <c r="K920" s="97">
        <f t="shared" ca="1" si="254"/>
        <v>1639.4740027833004</v>
      </c>
      <c r="L920" s="97">
        <f t="shared" ca="1" si="255"/>
        <v>1909.5427761139786</v>
      </c>
      <c r="M920" s="97">
        <f t="shared" ca="1" si="256"/>
        <v>2224.0996853983302</v>
      </c>
      <c r="N920" s="54">
        <f>Assumptions!E59</f>
        <v>0.25</v>
      </c>
      <c r="O920" s="77">
        <f t="shared" ca="1" si="257"/>
        <v>0.27530907930285059</v>
      </c>
      <c r="P920" s="77">
        <f t="shared" ca="1" si="258"/>
        <v>0.30061815860570118</v>
      </c>
      <c r="Q920" s="77">
        <f t="shared" ca="1" si="259"/>
        <v>0.32592723790855171</v>
      </c>
      <c r="R920" s="77">
        <f t="shared" ca="1" si="260"/>
        <v>0.3512363172114023</v>
      </c>
      <c r="S920" s="97">
        <f t="shared" ca="1" si="261"/>
        <v>161.42562634250697</v>
      </c>
      <c r="T920" s="97">
        <f t="shared" ca="1" si="262"/>
        <v>207.05125282099706</v>
      </c>
      <c r="U920" s="97">
        <f t="shared" ca="1" si="263"/>
        <v>263.3282154659654</v>
      </c>
      <c r="V920" s="97">
        <f t="shared" ca="1" si="264"/>
        <v>332.52760092200612</v>
      </c>
      <c r="W920" s="97">
        <f t="shared" ca="1" si="265"/>
        <v>417.37969254907784</v>
      </c>
      <c r="X920" s="97">
        <f t="shared" ca="1" si="266"/>
        <v>1092.6833496757927</v>
      </c>
      <c r="Y920" s="97">
        <f t="shared" ca="1" si="267"/>
        <v>13028.701774443678</v>
      </c>
      <c r="Z920" s="97">
        <f t="shared" ca="1" si="268"/>
        <v>8620.7288772874163</v>
      </c>
      <c r="AA920" s="97">
        <f ca="1">Assumptions!D40*Y920+(1-Assumptions!D40)*Z920</f>
        <v>11045.11397072336</v>
      </c>
      <c r="AB920" s="97">
        <f t="shared" ca="1" si="269"/>
        <v>7818.5545755635221</v>
      </c>
      <c r="AC920" s="97">
        <f t="shared" ca="1" si="270"/>
        <v>8911.2379252393148</v>
      </c>
      <c r="AD920" s="97">
        <f ca="1">AC920+Assumptions!D47-Assumptions!D48-Assumptions!D49</f>
        <v>10051.737925239315</v>
      </c>
      <c r="AE920" s="73">
        <f ca="1">AD920/Assumptions!D46</f>
        <v>216.16640699439387</v>
      </c>
      <c r="AF920" s="77">
        <f ca="1">AE920/Assumptions!D45-1</f>
        <v>1.1445080058967645</v>
      </c>
    </row>
    <row r="921" spans="2:32" x14ac:dyDescent="0.2">
      <c r="B921" s="130">
        <v>910</v>
      </c>
      <c r="C921" s="77">
        <f ca="1">MAX(Assumptions!F70,MIN(Assumptions!G70,NORMINV(RAND(),Assumptions!D70,Assumptions!E70)))</f>
        <v>0.17213143274524828</v>
      </c>
      <c r="D921" s="77">
        <f ca="1">MAX(Assumptions!F71,MIN(Assumptions!G71,NORMINV(RAND(),Assumptions!D71,Assumptions!E71)))</f>
        <v>0.22536330650637593</v>
      </c>
      <c r="E921" s="77">
        <f ca="1">MAX(Assumptions!F72,MIN(Assumptions!G72,NORMINV(RAND(),Assumptions!D72,Assumptions!E72)))</f>
        <v>7.6555820586668918E-2</v>
      </c>
      <c r="F921" s="77">
        <f ca="1">MAX(Assumptions!F73,MIN(Assumptions!G73,NORMINV(RAND(),Assumptions!D73,Assumptions!E73)))</f>
        <v>2.7949495540092718E-2</v>
      </c>
      <c r="G921" s="101">
        <f ca="1">MAX(Assumptions!F74,MIN(Assumptions!G74,NORMINV(RAND(),Assumptions!D74,Assumptions!E74)))</f>
        <v>10.347850790420837</v>
      </c>
      <c r="H921" s="77">
        <f ca="1">MAX(Assumptions!F75,MIN(Assumptions!G75,NORMINV(RAND(),Assumptions!D75,Assumptions!E75)))</f>
        <v>0.60896892942559977</v>
      </c>
      <c r="I921" s="97">
        <f ca="1">'Historical Financials'!F7*(1+C921)</f>
        <v>1216.2035746164695</v>
      </c>
      <c r="J921" s="97">
        <f t="shared" ca="1" si="253"/>
        <v>1425.5504384250949</v>
      </c>
      <c r="K921" s="97">
        <f t="shared" ca="1" si="254"/>
        <v>1670.9324778418234</v>
      </c>
      <c r="L921" s="97">
        <f t="shared" ca="1" si="255"/>
        <v>1958.5524792733042</v>
      </c>
      <c r="M921" s="97">
        <f t="shared" ca="1" si="256"/>
        <v>2295.6809236373765</v>
      </c>
      <c r="N921" s="54">
        <f>Assumptions!E59</f>
        <v>0.25</v>
      </c>
      <c r="O921" s="77">
        <f t="shared" ca="1" si="257"/>
        <v>0.24384082662659398</v>
      </c>
      <c r="P921" s="77">
        <f t="shared" ca="1" si="258"/>
        <v>0.23768165325318796</v>
      </c>
      <c r="Q921" s="77">
        <f t="shared" ca="1" si="259"/>
        <v>0.23152247987978194</v>
      </c>
      <c r="R921" s="77">
        <f t="shared" ca="1" si="260"/>
        <v>0.22536330650637593</v>
      </c>
      <c r="S921" s="97">
        <f t="shared" ca="1" si="261"/>
        <v>185.15754719944474</v>
      </c>
      <c r="T921" s="97">
        <f t="shared" ca="1" si="262"/>
        <v>211.68210459631848</v>
      </c>
      <c r="U921" s="97">
        <f t="shared" ca="1" si="263"/>
        <v>241.85200655057463</v>
      </c>
      <c r="V921" s="97">
        <f t="shared" ca="1" si="264"/>
        <v>276.13630760979254</v>
      </c>
      <c r="W921" s="97">
        <f t="shared" ca="1" si="265"/>
        <v>315.05753163134619</v>
      </c>
      <c r="X921" s="97">
        <f t="shared" ca="1" si="266"/>
        <v>971.92868838821767</v>
      </c>
      <c r="Y921" s="97">
        <f t="shared" ca="1" si="267"/>
        <v>6662.9853295062439</v>
      </c>
      <c r="Z921" s="97">
        <f t="shared" ca="1" si="268"/>
        <v>5353.5873017274716</v>
      </c>
      <c r="AA921" s="97">
        <f ca="1">Assumptions!D40*Y921+(1-Assumptions!D40)*Z921</f>
        <v>6073.7562170057963</v>
      </c>
      <c r="AB921" s="97">
        <f t="shared" ca="1" si="269"/>
        <v>4200.2446730000656</v>
      </c>
      <c r="AC921" s="97">
        <f t="shared" ca="1" si="270"/>
        <v>5172.1733613882834</v>
      </c>
      <c r="AD921" s="97">
        <f ca="1">AC921+Assumptions!D47-Assumptions!D48-Assumptions!D49</f>
        <v>6312.6733613882834</v>
      </c>
      <c r="AE921" s="73">
        <f ca="1">AD921/Assumptions!D46</f>
        <v>135.75641637394159</v>
      </c>
      <c r="AF921" s="77">
        <f ca="1">AE921/Assumptions!D45-1</f>
        <v>0.34678984497957921</v>
      </c>
    </row>
    <row r="922" spans="2:32" x14ac:dyDescent="0.2">
      <c r="B922" s="130">
        <v>911</v>
      </c>
      <c r="C922" s="77">
        <f ca="1">MAX(Assumptions!F70,MIN(Assumptions!G70,NORMINV(RAND(),Assumptions!D70,Assumptions!E70)))</f>
        <v>0.12013399615073815</v>
      </c>
      <c r="D922" s="77">
        <f ca="1">MAX(Assumptions!F71,MIN(Assumptions!G71,NORMINV(RAND(),Assumptions!D71,Assumptions!E71)))</f>
        <v>0.34409177478584663</v>
      </c>
      <c r="E922" s="77">
        <f ca="1">MAX(Assumptions!F72,MIN(Assumptions!G72,NORMINV(RAND(),Assumptions!D72,Assumptions!E72)))</f>
        <v>9.8795540416129465E-2</v>
      </c>
      <c r="F922" s="77">
        <f ca="1">MAX(Assumptions!F73,MIN(Assumptions!G73,NORMINV(RAND(),Assumptions!D73,Assumptions!E73)))</f>
        <v>3.8300535428624244E-2</v>
      </c>
      <c r="G922" s="101">
        <f ca="1">MAX(Assumptions!F74,MIN(Assumptions!G74,NORMINV(RAND(),Assumptions!D74,Assumptions!E74)))</f>
        <v>15.127423414680541</v>
      </c>
      <c r="H922" s="77">
        <f ca="1">MAX(Assumptions!F75,MIN(Assumptions!G75,NORMINV(RAND(),Assumptions!D75,Assumptions!E75)))</f>
        <v>0.53842553145122807</v>
      </c>
      <c r="I922" s="97">
        <f ca="1">'Historical Financials'!F7*(1+C922)</f>
        <v>1162.2510344060058</v>
      </c>
      <c r="J922" s="97">
        <f t="shared" ca="1" si="253"/>
        <v>1301.8768956995284</v>
      </c>
      <c r="K922" s="97">
        <f t="shared" ca="1" si="254"/>
        <v>1458.2765696762306</v>
      </c>
      <c r="L922" s="97">
        <f t="shared" ca="1" si="255"/>
        <v>1633.4651614844265</v>
      </c>
      <c r="M922" s="97">
        <f t="shared" ca="1" si="256"/>
        <v>1829.6998589065615</v>
      </c>
      <c r="N922" s="54">
        <f>Assumptions!E59</f>
        <v>0.25</v>
      </c>
      <c r="O922" s="77">
        <f t="shared" ca="1" si="257"/>
        <v>0.27352294369646168</v>
      </c>
      <c r="P922" s="77">
        <f t="shared" ca="1" si="258"/>
        <v>0.29704588739292331</v>
      </c>
      <c r="Q922" s="77">
        <f t="shared" ca="1" si="259"/>
        <v>0.32056883108938494</v>
      </c>
      <c r="R922" s="77">
        <f t="shared" ca="1" si="260"/>
        <v>0.34409177478584663</v>
      </c>
      <c r="S922" s="97">
        <f t="shared" ca="1" si="261"/>
        <v>156.44640771994833</v>
      </c>
      <c r="T922" s="97">
        <f t="shared" ca="1" si="262"/>
        <v>191.72967090960157</v>
      </c>
      <c r="U922" s="97">
        <f t="shared" ca="1" si="263"/>
        <v>233.23251065557633</v>
      </c>
      <c r="V922" s="97">
        <f t="shared" ca="1" si="264"/>
        <v>281.94007782943567</v>
      </c>
      <c r="W922" s="97">
        <f t="shared" ca="1" si="265"/>
        <v>338.98446149484772</v>
      </c>
      <c r="X922" s="97">
        <f t="shared" ca="1" si="266"/>
        <v>882.04310339657786</v>
      </c>
      <c r="Y922" s="97">
        <f t="shared" ca="1" si="267"/>
        <v>5818.1290826371614</v>
      </c>
      <c r="Z922" s="97">
        <f t="shared" ca="1" si="268"/>
        <v>9523.993905356876</v>
      </c>
      <c r="AA922" s="97">
        <f ca="1">Assumptions!D40*Y922+(1-Assumptions!D40)*Z922</f>
        <v>7485.768252861033</v>
      </c>
      <c r="AB922" s="97">
        <f t="shared" ca="1" si="269"/>
        <v>4673.6042799252737</v>
      </c>
      <c r="AC922" s="97">
        <f t="shared" ca="1" si="270"/>
        <v>5555.6473833218515</v>
      </c>
      <c r="AD922" s="97">
        <f ca="1">AC922+Assumptions!D47-Assumptions!D48-Assumptions!D49</f>
        <v>6696.1473833218515</v>
      </c>
      <c r="AE922" s="73">
        <f ca="1">AD922/Assumptions!D46</f>
        <v>144.00316953380326</v>
      </c>
      <c r="AF922" s="77">
        <f ca="1">AE922/Assumptions!D45-1</f>
        <v>0.42860287235915928</v>
      </c>
    </row>
    <row r="923" spans="2:32" x14ac:dyDescent="0.2">
      <c r="B923" s="130">
        <v>912</v>
      </c>
      <c r="C923" s="77">
        <f ca="1">MAX(Assumptions!F70,MIN(Assumptions!G70,NORMINV(RAND(),Assumptions!D70,Assumptions!E70)))</f>
        <v>0.1115747051503632</v>
      </c>
      <c r="D923" s="77">
        <f ca="1">MAX(Assumptions!F71,MIN(Assumptions!G71,NORMINV(RAND(),Assumptions!D71,Assumptions!E71)))</f>
        <v>0.37463201225343412</v>
      </c>
      <c r="E923" s="77">
        <f ca="1">MAX(Assumptions!F72,MIN(Assumptions!G72,NORMINV(RAND(),Assumptions!D72,Assumptions!E72)))</f>
        <v>8.4837817606247382E-2</v>
      </c>
      <c r="F923" s="77">
        <f ca="1">MAX(Assumptions!F73,MIN(Assumptions!G73,NORMINV(RAND(),Assumptions!D73,Assumptions!E73)))</f>
        <v>3.1522142676341867E-2</v>
      </c>
      <c r="G923" s="101">
        <f ca="1">MAX(Assumptions!F74,MIN(Assumptions!G74,NORMINV(RAND(),Assumptions!D74,Assumptions!E74)))</f>
        <v>14.20206725904692</v>
      </c>
      <c r="H923" s="77">
        <f ca="1">MAX(Assumptions!F75,MIN(Assumptions!G75,NORMINV(RAND(),Assumptions!D75,Assumptions!E75)))</f>
        <v>0.50824564959357255</v>
      </c>
      <c r="I923" s="97">
        <f ca="1">'Historical Financials'!F7*(1+C923)</f>
        <v>1153.3699140640169</v>
      </c>
      <c r="J923" s="97">
        <f t="shared" ca="1" si="253"/>
        <v>1282.0568221550095</v>
      </c>
      <c r="K923" s="97">
        <f t="shared" ca="1" si="254"/>
        <v>1425.1019340729665</v>
      </c>
      <c r="L923" s="97">
        <f t="shared" ca="1" si="255"/>
        <v>1584.1072621763701</v>
      </c>
      <c r="M923" s="97">
        <f t="shared" ca="1" si="256"/>
        <v>1760.8535628802479</v>
      </c>
      <c r="N923" s="54">
        <f>Assumptions!E59</f>
        <v>0.25</v>
      </c>
      <c r="O923" s="77">
        <f t="shared" ca="1" si="257"/>
        <v>0.28115800306335853</v>
      </c>
      <c r="P923" s="77">
        <f t="shared" ca="1" si="258"/>
        <v>0.31231600612671706</v>
      </c>
      <c r="Q923" s="77">
        <f t="shared" ca="1" si="259"/>
        <v>0.34347400919007559</v>
      </c>
      <c r="R923" s="77">
        <f t="shared" ca="1" si="260"/>
        <v>0.37463201225343412</v>
      </c>
      <c r="S923" s="97">
        <f t="shared" ca="1" si="261"/>
        <v>146.54881029878732</v>
      </c>
      <c r="T923" s="97">
        <f t="shared" ca="1" si="262"/>
        <v>183.20249923702616</v>
      </c>
      <c r="U923" s="97">
        <f t="shared" ca="1" si="263"/>
        <v>226.21106358942114</v>
      </c>
      <c r="V923" s="97">
        <f t="shared" ca="1" si="264"/>
        <v>276.53629140540068</v>
      </c>
      <c r="W923" s="97">
        <f t="shared" ca="1" si="265"/>
        <v>335.2754818676753</v>
      </c>
      <c r="X923" s="97">
        <f t="shared" ca="1" si="266"/>
        <v>890.73997670713015</v>
      </c>
      <c r="Y923" s="97">
        <f t="shared" ca="1" si="267"/>
        <v>6486.7242869507145</v>
      </c>
      <c r="Z923" s="97">
        <f t="shared" ca="1" si="268"/>
        <v>9368.7077254902051</v>
      </c>
      <c r="AA923" s="97">
        <f ca="1">Assumptions!D40*Y923+(1-Assumptions!D40)*Z923</f>
        <v>7783.6168342934852</v>
      </c>
      <c r="AB923" s="97">
        <f t="shared" ca="1" si="269"/>
        <v>5180.329291789636</v>
      </c>
      <c r="AC923" s="97">
        <f t="shared" ca="1" si="270"/>
        <v>6071.0692684967662</v>
      </c>
      <c r="AD923" s="97">
        <f ca="1">AC923+Assumptions!D47-Assumptions!D48-Assumptions!D49</f>
        <v>7211.5692684967662</v>
      </c>
      <c r="AE923" s="73">
        <f ca="1">AD923/Assumptions!D46</f>
        <v>155.08751115046809</v>
      </c>
      <c r="AF923" s="77">
        <f ca="1">AE923/Assumptions!D45-1</f>
        <v>0.5385665788736913</v>
      </c>
    </row>
    <row r="924" spans="2:32" x14ac:dyDescent="0.2">
      <c r="B924" s="130">
        <v>913</v>
      </c>
      <c r="C924" s="77">
        <f ca="1">MAX(Assumptions!F70,MIN(Assumptions!G70,NORMINV(RAND(),Assumptions!D70,Assumptions!E70)))</f>
        <v>0.14560740199478961</v>
      </c>
      <c r="D924" s="77">
        <f ca="1">MAX(Assumptions!F71,MIN(Assumptions!G71,NORMINV(RAND(),Assumptions!D71,Assumptions!E71)))</f>
        <v>0.29094184346116214</v>
      </c>
      <c r="E924" s="77">
        <f ca="1">MAX(Assumptions!F72,MIN(Assumptions!G72,NORMINV(RAND(),Assumptions!D72,Assumptions!E72)))</f>
        <v>6.8749832351416199E-2</v>
      </c>
      <c r="F924" s="77">
        <f ca="1">MAX(Assumptions!F73,MIN(Assumptions!G73,NORMINV(RAND(),Assumptions!D73,Assumptions!E73)))</f>
        <v>2.5007110416492048E-2</v>
      </c>
      <c r="G924" s="101">
        <f ca="1">MAX(Assumptions!F74,MIN(Assumptions!G74,NORMINV(RAND(),Assumptions!D74,Assumptions!E74)))</f>
        <v>14.848796208001724</v>
      </c>
      <c r="H924" s="77">
        <f ca="1">MAX(Assumptions!F75,MIN(Assumptions!G75,NORMINV(RAND(),Assumptions!D75,Assumptions!E75)))</f>
        <v>0.56954503278202417</v>
      </c>
      <c r="I924" s="97">
        <f ca="1">'Historical Financials'!F7*(1+C924)</f>
        <v>1188.6822403097935</v>
      </c>
      <c r="J924" s="97">
        <f t="shared" ca="1" si="253"/>
        <v>1361.7631731186486</v>
      </c>
      <c r="K924" s="97">
        <f t="shared" ca="1" si="254"/>
        <v>1560.0459708886358</v>
      </c>
      <c r="L924" s="97">
        <f t="shared" ca="1" si="255"/>
        <v>1787.2002117021691</v>
      </c>
      <c r="M924" s="97">
        <f t="shared" ca="1" si="256"/>
        <v>2047.4297913726598</v>
      </c>
      <c r="N924" s="54">
        <f>Assumptions!E59</f>
        <v>0.25</v>
      </c>
      <c r="O924" s="77">
        <f t="shared" ca="1" si="257"/>
        <v>0.26023546086529054</v>
      </c>
      <c r="P924" s="77">
        <f t="shared" ca="1" si="258"/>
        <v>0.27047092173058107</v>
      </c>
      <c r="Q924" s="77">
        <f t="shared" ca="1" si="259"/>
        <v>0.28070638259587161</v>
      </c>
      <c r="R924" s="77">
        <f t="shared" ca="1" si="260"/>
        <v>0.29094184346116214</v>
      </c>
      <c r="S924" s="97">
        <f t="shared" ca="1" si="261"/>
        <v>169.25201638116283</v>
      </c>
      <c r="T924" s="97">
        <f t="shared" ca="1" si="262"/>
        <v>201.83483730097257</v>
      </c>
      <c r="U924" s="97">
        <f t="shared" ca="1" si="263"/>
        <v>240.31785877700818</v>
      </c>
      <c r="V924" s="97">
        <f t="shared" ca="1" si="264"/>
        <v>285.72850137447455</v>
      </c>
      <c r="W924" s="97">
        <f t="shared" ca="1" si="265"/>
        <v>339.26829254344909</v>
      </c>
      <c r="X924" s="97">
        <f t="shared" ca="1" si="266"/>
        <v>994.24201214044172</v>
      </c>
      <c r="Y924" s="97">
        <f t="shared" ca="1" si="267"/>
        <v>7949.9490844042011</v>
      </c>
      <c r="Z924" s="97">
        <f t="shared" ca="1" si="268"/>
        <v>8845.1754397837412</v>
      </c>
      <c r="AA924" s="97">
        <f ca="1">Assumptions!D40*Y924+(1-Assumptions!D40)*Z924</f>
        <v>8352.8009443249939</v>
      </c>
      <c r="AB924" s="97">
        <f t="shared" ca="1" si="269"/>
        <v>5990.3449794131157</v>
      </c>
      <c r="AC924" s="97">
        <f t="shared" ca="1" si="270"/>
        <v>6984.5869915535577</v>
      </c>
      <c r="AD924" s="97">
        <f ca="1">AC924+Assumptions!D47-Assumptions!D48-Assumptions!D49</f>
        <v>8125.0869915535577</v>
      </c>
      <c r="AE924" s="73">
        <f ca="1">AD924/Assumptions!D46</f>
        <v>174.73305358179695</v>
      </c>
      <c r="AF924" s="77">
        <f ca="1">AE924/Assumptions!D45-1</f>
        <v>0.73346283315274752</v>
      </c>
    </row>
    <row r="925" spans="2:32" x14ac:dyDescent="0.2">
      <c r="B925" s="130">
        <v>914</v>
      </c>
      <c r="C925" s="77">
        <f ca="1">MAX(Assumptions!F70,MIN(Assumptions!G70,NORMINV(RAND(),Assumptions!D70,Assumptions!E70)))</f>
        <v>0.1174385646824854</v>
      </c>
      <c r="D925" s="77">
        <f ca="1">MAX(Assumptions!F71,MIN(Assumptions!G71,NORMINV(RAND(),Assumptions!D71,Assumptions!E71)))</f>
        <v>0.33713578877558237</v>
      </c>
      <c r="E925" s="77">
        <f ca="1">MAX(Assumptions!F72,MIN(Assumptions!G72,NORMINV(RAND(),Assumptions!D72,Assumptions!E72)))</f>
        <v>7.5675866849297446E-2</v>
      </c>
      <c r="F925" s="77">
        <f ca="1">MAX(Assumptions!F73,MIN(Assumptions!G73,NORMINV(RAND(),Assumptions!D73,Assumptions!E73)))</f>
        <v>3.7965652838516904E-2</v>
      </c>
      <c r="G925" s="101">
        <f ca="1">MAX(Assumptions!F74,MIN(Assumptions!G74,NORMINV(RAND(),Assumptions!D74,Assumptions!E74)))</f>
        <v>19.225613698859206</v>
      </c>
      <c r="H925" s="77">
        <f ca="1">MAX(Assumptions!F75,MIN(Assumptions!G75,NORMINV(RAND(),Assumptions!D75,Assumptions!E75)))</f>
        <v>0.61761704915485216</v>
      </c>
      <c r="I925" s="97">
        <f ca="1">'Historical Financials'!F7*(1+C925)</f>
        <v>1159.4542547145468</v>
      </c>
      <c r="J925" s="97">
        <f t="shared" ca="1" si="253"/>
        <v>1295.618898203224</v>
      </c>
      <c r="K925" s="97">
        <f t="shared" ca="1" si="254"/>
        <v>1447.7745219837138</v>
      </c>
      <c r="L925" s="97">
        <f t="shared" ca="1" si="255"/>
        <v>1617.7990838293526</v>
      </c>
      <c r="M925" s="97">
        <f t="shared" ca="1" si="256"/>
        <v>1807.7910861789117</v>
      </c>
      <c r="N925" s="54">
        <f>Assumptions!E59</f>
        <v>0.25</v>
      </c>
      <c r="O925" s="77">
        <f t="shared" ca="1" si="257"/>
        <v>0.27178394719389559</v>
      </c>
      <c r="P925" s="77">
        <f t="shared" ca="1" si="258"/>
        <v>0.29356789438779118</v>
      </c>
      <c r="Q925" s="77">
        <f t="shared" ca="1" si="259"/>
        <v>0.31535184158168678</v>
      </c>
      <c r="R925" s="77">
        <f t="shared" ca="1" si="260"/>
        <v>0.33713578877558237</v>
      </c>
      <c r="S925" s="97">
        <f t="shared" ca="1" si="261"/>
        <v>179.02467885670919</v>
      </c>
      <c r="T925" s="97">
        <f t="shared" ca="1" si="262"/>
        <v>217.48051458008004</v>
      </c>
      <c r="U925" s="97">
        <f t="shared" ca="1" si="263"/>
        <v>262.49967109025647</v>
      </c>
      <c r="V925" s="97">
        <f t="shared" ca="1" si="264"/>
        <v>315.09334650406754</v>
      </c>
      <c r="W925" s="97">
        <f t="shared" ca="1" si="265"/>
        <v>376.41972613348622</v>
      </c>
      <c r="X925" s="97">
        <f t="shared" ca="1" si="266"/>
        <v>1062.0157148765309</v>
      </c>
      <c r="Y925" s="97">
        <f t="shared" ca="1" si="267"/>
        <v>10360.873228291515</v>
      </c>
      <c r="Z925" s="97">
        <f t="shared" ca="1" si="268"/>
        <v>11717.455425130775</v>
      </c>
      <c r="AA925" s="97">
        <f ca="1">Assumptions!D40*Y925+(1-Assumptions!D40)*Z925</f>
        <v>10971.335216869182</v>
      </c>
      <c r="AB925" s="97">
        <f t="shared" ca="1" si="269"/>
        <v>7618.1998019989705</v>
      </c>
      <c r="AC925" s="97">
        <f t="shared" ca="1" si="270"/>
        <v>8680.2155168755016</v>
      </c>
      <c r="AD925" s="97">
        <f ca="1">AC925+Assumptions!D47-Assumptions!D48-Assumptions!D49</f>
        <v>9820.7155168755016</v>
      </c>
      <c r="AE925" s="73">
        <f ca="1">AD925/Assumptions!D46</f>
        <v>211.19818315861295</v>
      </c>
      <c r="AF925" s="77">
        <f ca="1">AE925/Assumptions!D45-1</f>
        <v>1.0952200710179856</v>
      </c>
    </row>
    <row r="926" spans="2:32" x14ac:dyDescent="0.2">
      <c r="B926" s="130">
        <v>915</v>
      </c>
      <c r="C926" s="77">
        <f ca="1">MAX(Assumptions!F70,MIN(Assumptions!G70,NORMINV(RAND(),Assumptions!D70,Assumptions!E70)))</f>
        <v>0.12904565927579834</v>
      </c>
      <c r="D926" s="77">
        <f ca="1">MAX(Assumptions!F71,MIN(Assumptions!G71,NORMINV(RAND(),Assumptions!D71,Assumptions!E71)))</f>
        <v>0.36202186354564325</v>
      </c>
      <c r="E926" s="77">
        <f ca="1">MAX(Assumptions!F72,MIN(Assumptions!G72,NORMINV(RAND(),Assumptions!D72,Assumptions!E72)))</f>
        <v>8.3045094890888682E-2</v>
      </c>
      <c r="F926" s="77">
        <f ca="1">MAX(Assumptions!F73,MIN(Assumptions!G73,NORMINV(RAND(),Assumptions!D73,Assumptions!E73)))</f>
        <v>3.9268313378259687E-2</v>
      </c>
      <c r="G926" s="101">
        <f ca="1">MAX(Assumptions!F74,MIN(Assumptions!G74,NORMINV(RAND(),Assumptions!D74,Assumptions!E74)))</f>
        <v>15.951772690670813</v>
      </c>
      <c r="H926" s="77">
        <f ca="1">MAX(Assumptions!F75,MIN(Assumptions!G75,NORMINV(RAND(),Assumptions!D75,Assumptions!E75)))</f>
        <v>0.63124923047275638</v>
      </c>
      <c r="I926" s="97">
        <f ca="1">'Historical Financials'!F7*(1+C926)</f>
        <v>1171.4977760645681</v>
      </c>
      <c r="J926" s="97">
        <f t="shared" ca="1" si="253"/>
        <v>1322.6744789169518</v>
      </c>
      <c r="K926" s="97">
        <f t="shared" ca="1" si="254"/>
        <v>1493.3598790560627</v>
      </c>
      <c r="L926" s="97">
        <f t="shared" ca="1" si="255"/>
        <v>1686.0714891848786</v>
      </c>
      <c r="M926" s="97">
        <f t="shared" ca="1" si="256"/>
        <v>1903.6516960928682</v>
      </c>
      <c r="N926" s="54">
        <f>Assumptions!E59</f>
        <v>0.25</v>
      </c>
      <c r="O926" s="77">
        <f t="shared" ca="1" si="257"/>
        <v>0.27800546588641084</v>
      </c>
      <c r="P926" s="77">
        <f t="shared" ca="1" si="258"/>
        <v>0.30601093177282163</v>
      </c>
      <c r="Q926" s="77">
        <f t="shared" ca="1" si="259"/>
        <v>0.33401639765923241</v>
      </c>
      <c r="R926" s="77">
        <f t="shared" ca="1" si="260"/>
        <v>0.36202186354564325</v>
      </c>
      <c r="S926" s="97">
        <f t="shared" ca="1" si="261"/>
        <v>184.87676741032604</v>
      </c>
      <c r="T926" s="97">
        <f t="shared" ca="1" si="262"/>
        <v>232.11711833322599</v>
      </c>
      <c r="U926" s="97">
        <f t="shared" ca="1" si="263"/>
        <v>288.4710811772141</v>
      </c>
      <c r="V926" s="97">
        <f t="shared" ca="1" si="264"/>
        <v>355.50411678584391</v>
      </c>
      <c r="W926" s="97">
        <f t="shared" ca="1" si="265"/>
        <v>435.03395086174635</v>
      </c>
      <c r="X926" s="97">
        <f t="shared" ca="1" si="266"/>
        <v>1145.9755996449276</v>
      </c>
      <c r="Y926" s="97">
        <f t="shared" ca="1" si="267"/>
        <v>10327.780726500836</v>
      </c>
      <c r="Z926" s="97">
        <f t="shared" ca="1" si="268"/>
        <v>10993.380050022148</v>
      </c>
      <c r="AA926" s="97">
        <f ca="1">Assumptions!D40*Y926+(1-Assumptions!D40)*Z926</f>
        <v>10627.300422085427</v>
      </c>
      <c r="AB926" s="97">
        <f t="shared" ca="1" si="269"/>
        <v>7131.6539038718383</v>
      </c>
      <c r="AC926" s="97">
        <f t="shared" ca="1" si="270"/>
        <v>8277.6295035167659</v>
      </c>
      <c r="AD926" s="97">
        <f ca="1">AC926+Assumptions!D47-Assumptions!D48-Assumptions!D49</f>
        <v>9418.1295035167659</v>
      </c>
      <c r="AE926" s="73">
        <f ca="1">AD926/Assumptions!D46</f>
        <v>202.54041943046809</v>
      </c>
      <c r="AF926" s="77">
        <f ca="1">AE926/Assumptions!D45-1</f>
        <v>1.0093295578419452</v>
      </c>
    </row>
    <row r="927" spans="2:32" x14ac:dyDescent="0.2">
      <c r="B927" s="130">
        <v>916</v>
      </c>
      <c r="C927" s="77">
        <f ca="1">MAX(Assumptions!F70,MIN(Assumptions!G70,NORMINV(RAND(),Assumptions!D70,Assumptions!E70)))</f>
        <v>0.11925443945835529</v>
      </c>
      <c r="D927" s="77">
        <f ca="1">MAX(Assumptions!F71,MIN(Assumptions!G71,NORMINV(RAND(),Assumptions!D71,Assumptions!E71)))</f>
        <v>0.29179122056833462</v>
      </c>
      <c r="E927" s="77">
        <f ca="1">MAX(Assumptions!F72,MIN(Assumptions!G72,NORMINV(RAND(),Assumptions!D72,Assumptions!E72)))</f>
        <v>0.10400604138205323</v>
      </c>
      <c r="F927" s="77">
        <f ca="1">MAX(Assumptions!F73,MIN(Assumptions!G73,NORMINV(RAND(),Assumptions!D73,Assumptions!E73)))</f>
        <v>3.7761473321620338E-2</v>
      </c>
      <c r="G927" s="101">
        <f ca="1">MAX(Assumptions!F74,MIN(Assumptions!G74,NORMINV(RAND(),Assumptions!D74,Assumptions!E74)))</f>
        <v>13.532798026583491</v>
      </c>
      <c r="H927" s="77">
        <f ca="1">MAX(Assumptions!F75,MIN(Assumptions!G75,NORMINV(RAND(),Assumptions!D75,Assumptions!E75)))</f>
        <v>0.68832857180554141</v>
      </c>
      <c r="I927" s="97">
        <f ca="1">'Historical Financials'!F7*(1+C927)</f>
        <v>1161.3384063819892</v>
      </c>
      <c r="J927" s="97">
        <f t="shared" ca="1" si="253"/>
        <v>1299.8331670565328</v>
      </c>
      <c r="K927" s="97">
        <f t="shared" ca="1" si="254"/>
        <v>1454.8440427832384</v>
      </c>
      <c r="L927" s="97">
        <f t="shared" ca="1" si="255"/>
        <v>1628.3406536046809</v>
      </c>
      <c r="M927" s="97">
        <f t="shared" ca="1" si="256"/>
        <v>1822.5275054975589</v>
      </c>
      <c r="N927" s="54">
        <f>Assumptions!E59</f>
        <v>0.25</v>
      </c>
      <c r="O927" s="77">
        <f t="shared" ca="1" si="257"/>
        <v>0.26044780514208365</v>
      </c>
      <c r="P927" s="77">
        <f t="shared" ca="1" si="258"/>
        <v>0.27089561028416731</v>
      </c>
      <c r="Q927" s="77">
        <f t="shared" ca="1" si="259"/>
        <v>0.28134341542625096</v>
      </c>
      <c r="R927" s="77">
        <f t="shared" ca="1" si="260"/>
        <v>0.29179122056833462</v>
      </c>
      <c r="S927" s="97">
        <f t="shared" ca="1" si="261"/>
        <v>199.84560166195953</v>
      </c>
      <c r="T927" s="97">
        <f t="shared" ca="1" si="262"/>
        <v>233.02585671299778</v>
      </c>
      <c r="U927" s="97">
        <f t="shared" ca="1" si="263"/>
        <v>271.27776872702213</v>
      </c>
      <c r="V927" s="97">
        <f t="shared" ca="1" si="264"/>
        <v>315.33909589753824</v>
      </c>
      <c r="W927" s="97">
        <f t="shared" ca="1" si="265"/>
        <v>366.05143111285071</v>
      </c>
      <c r="X927" s="97">
        <f t="shared" ca="1" si="266"/>
        <v>1009.2780281392091</v>
      </c>
      <c r="Y927" s="97">
        <f t="shared" ca="1" si="267"/>
        <v>5734.418437397193</v>
      </c>
      <c r="Z927" s="97">
        <f t="shared" ca="1" si="268"/>
        <v>7196.7085015780958</v>
      </c>
      <c r="AA927" s="97">
        <f ca="1">Assumptions!D40*Y927+(1-Assumptions!D40)*Z927</f>
        <v>6392.4489662785991</v>
      </c>
      <c r="AB927" s="97">
        <f t="shared" ca="1" si="269"/>
        <v>3897.7144552971163</v>
      </c>
      <c r="AC927" s="97">
        <f t="shared" ca="1" si="270"/>
        <v>4906.9924834363255</v>
      </c>
      <c r="AD927" s="97">
        <f ca="1">AC927+Assumptions!D47-Assumptions!D48-Assumptions!D49</f>
        <v>6047.4924834363255</v>
      </c>
      <c r="AE927" s="73">
        <f ca="1">AD927/Assumptions!D46</f>
        <v>130.05360179432958</v>
      </c>
      <c r="AF927" s="77">
        <f ca="1">AE927/Assumptions!D45-1</f>
        <v>0.29021430351517452</v>
      </c>
    </row>
    <row r="928" spans="2:32" x14ac:dyDescent="0.2">
      <c r="B928" s="130">
        <v>917</v>
      </c>
      <c r="C928" s="77">
        <f ca="1">MAX(Assumptions!F70,MIN(Assumptions!G70,NORMINV(RAND(),Assumptions!D70,Assumptions!E70)))</f>
        <v>0.15604011597629755</v>
      </c>
      <c r="D928" s="77">
        <f ca="1">MAX(Assumptions!F71,MIN(Assumptions!G71,NORMINV(RAND(),Assumptions!D71,Assumptions!E71)))</f>
        <v>0.32047145420286227</v>
      </c>
      <c r="E928" s="77">
        <f ca="1">MAX(Assumptions!F72,MIN(Assumptions!G72,NORMINV(RAND(),Assumptions!D72,Assumptions!E72)))</f>
        <v>9.1989556493811492E-2</v>
      </c>
      <c r="F928" s="77">
        <f ca="1">MAX(Assumptions!F73,MIN(Assumptions!G73,NORMINV(RAND(),Assumptions!D73,Assumptions!E73)))</f>
        <v>2.901165244037205E-2</v>
      </c>
      <c r="G928" s="101">
        <f ca="1">MAX(Assumptions!F74,MIN(Assumptions!G74,NORMINV(RAND(),Assumptions!D74,Assumptions!E74)))</f>
        <v>12.685186308368648</v>
      </c>
      <c r="H928" s="77">
        <f ca="1">MAX(Assumptions!F75,MIN(Assumptions!G75,NORMINV(RAND(),Assumptions!D75,Assumptions!E75)))</f>
        <v>0.56850228904187372</v>
      </c>
      <c r="I928" s="97">
        <f ca="1">'Historical Financials'!F7*(1+C928)</f>
        <v>1199.5072243370064</v>
      </c>
      <c r="J928" s="97">
        <f t="shared" ca="1" si="253"/>
        <v>1386.6784707369598</v>
      </c>
      <c r="K928" s="97">
        <f t="shared" ca="1" si="254"/>
        <v>1603.05594013259</v>
      </c>
      <c r="L928" s="97">
        <f t="shared" ca="1" si="255"/>
        <v>1853.1969749473722</v>
      </c>
      <c r="M928" s="97">
        <f t="shared" ca="1" si="256"/>
        <v>2142.370045845084</v>
      </c>
      <c r="N928" s="54">
        <f>Assumptions!E59</f>
        <v>0.25</v>
      </c>
      <c r="O928" s="77">
        <f t="shared" ca="1" si="257"/>
        <v>0.2676178635507156</v>
      </c>
      <c r="P928" s="77">
        <f t="shared" ca="1" si="258"/>
        <v>0.28523572710143114</v>
      </c>
      <c r="Q928" s="77">
        <f t="shared" ca="1" si="259"/>
        <v>0.30285359065214668</v>
      </c>
      <c r="R928" s="77">
        <f t="shared" ca="1" si="260"/>
        <v>0.32047145420286227</v>
      </c>
      <c r="S928" s="97">
        <f t="shared" ca="1" si="261"/>
        <v>170.48065068946312</v>
      </c>
      <c r="T928" s="97">
        <f t="shared" ca="1" si="262"/>
        <v>210.97115953775022</v>
      </c>
      <c r="U928" s="97">
        <f t="shared" ca="1" si="263"/>
        <v>259.94700462246186</v>
      </c>
      <c r="V928" s="97">
        <f t="shared" ca="1" si="264"/>
        <v>319.07040776928085</v>
      </c>
      <c r="W928" s="97">
        <f t="shared" ca="1" si="265"/>
        <v>390.31573201646586</v>
      </c>
      <c r="X928" s="97">
        <f t="shared" ca="1" si="266"/>
        <v>1008.4452753971959</v>
      </c>
      <c r="Y928" s="97">
        <f t="shared" ca="1" si="267"/>
        <v>6377.4659130435448</v>
      </c>
      <c r="Z928" s="97">
        <f t="shared" ca="1" si="268"/>
        <v>8709.2486260006426</v>
      </c>
      <c r="AA928" s="97">
        <f ca="1">Assumptions!D40*Y928+(1-Assumptions!D40)*Z928</f>
        <v>7426.7681338742386</v>
      </c>
      <c r="AB928" s="97">
        <f t="shared" ca="1" si="269"/>
        <v>4783.0777531600679</v>
      </c>
      <c r="AC928" s="97">
        <f t="shared" ca="1" si="270"/>
        <v>5791.5230285572634</v>
      </c>
      <c r="AD928" s="97">
        <f ca="1">AC928+Assumptions!D47-Assumptions!D48-Assumptions!D49</f>
        <v>6932.0230285572634</v>
      </c>
      <c r="AE928" s="73">
        <f ca="1">AD928/Assumptions!D46</f>
        <v>149.07576405499492</v>
      </c>
      <c r="AF928" s="77">
        <f ca="1">AE928/Assumptions!D45-1</f>
        <v>0.47892623070431473</v>
      </c>
    </row>
    <row r="929" spans="2:32" x14ac:dyDescent="0.2">
      <c r="B929" s="130">
        <v>918</v>
      </c>
      <c r="C929" s="77">
        <f ca="1">MAX(Assumptions!F70,MIN(Assumptions!G70,NORMINV(RAND(),Assumptions!D70,Assumptions!E70)))</f>
        <v>0.11715533856671552</v>
      </c>
      <c r="D929" s="77">
        <f ca="1">MAX(Assumptions!F71,MIN(Assumptions!G71,NORMINV(RAND(),Assumptions!D71,Assumptions!E71)))</f>
        <v>0.20486101329632739</v>
      </c>
      <c r="E929" s="77">
        <f ca="1">MAX(Assumptions!F72,MIN(Assumptions!G72,NORMINV(RAND(),Assumptions!D72,Assumptions!E72)))</f>
        <v>7.4383699939676598E-2</v>
      </c>
      <c r="F929" s="77">
        <f ca="1">MAX(Assumptions!F73,MIN(Assumptions!G73,NORMINV(RAND(),Assumptions!D73,Assumptions!E73)))</f>
        <v>3.1085321662376632E-2</v>
      </c>
      <c r="G929" s="101">
        <f ca="1">MAX(Assumptions!F74,MIN(Assumptions!G74,NORMINV(RAND(),Assumptions!D74,Assumptions!E74)))</f>
        <v>18.54795534295015</v>
      </c>
      <c r="H929" s="77">
        <f ca="1">MAX(Assumptions!F75,MIN(Assumptions!G75,NORMINV(RAND(),Assumptions!D75,Assumptions!E75)))</f>
        <v>0.52312038481410184</v>
      </c>
      <c r="I929" s="97">
        <f ca="1">'Historical Financials'!F7*(1+C929)</f>
        <v>1159.1603792968237</v>
      </c>
      <c r="J929" s="97">
        <f t="shared" ca="1" si="253"/>
        <v>1294.9622059864655</v>
      </c>
      <c r="K929" s="97">
        <f t="shared" ca="1" si="254"/>
        <v>1446.6739416599105</v>
      </c>
      <c r="L929" s="97">
        <f t="shared" ca="1" si="255"/>
        <v>1616.1595170907221</v>
      </c>
      <c r="M929" s="97">
        <f t="shared" ca="1" si="256"/>
        <v>1805.501232493305</v>
      </c>
      <c r="N929" s="54">
        <f>Assumptions!E59</f>
        <v>0.25</v>
      </c>
      <c r="O929" s="77">
        <f t="shared" ca="1" si="257"/>
        <v>0.23871525332408183</v>
      </c>
      <c r="P929" s="77">
        <f t="shared" ca="1" si="258"/>
        <v>0.22743050664816369</v>
      </c>
      <c r="Q929" s="77">
        <f t="shared" ca="1" si="259"/>
        <v>0.21614575997224555</v>
      </c>
      <c r="R929" s="77">
        <f t="shared" ca="1" si="260"/>
        <v>0.20486101329632739</v>
      </c>
      <c r="S929" s="97">
        <f t="shared" ca="1" si="261"/>
        <v>151.59510591975368</v>
      </c>
      <c r="T929" s="97">
        <f t="shared" ca="1" si="262"/>
        <v>161.71075606191383</v>
      </c>
      <c r="U929" s="97">
        <f t="shared" ca="1" si="263"/>
        <v>172.11591161103729</v>
      </c>
      <c r="V929" s="97">
        <f t="shared" ca="1" si="264"/>
        <v>182.73956570013695</v>
      </c>
      <c r="W929" s="97">
        <f t="shared" ca="1" si="265"/>
        <v>193.49010022534193</v>
      </c>
      <c r="X929" s="97">
        <f t="shared" ca="1" si="266"/>
        <v>692.29278805349475</v>
      </c>
      <c r="Y929" s="97">
        <f t="shared" ca="1" si="267"/>
        <v>4607.6737782561831</v>
      </c>
      <c r="Z929" s="97">
        <f t="shared" ca="1" si="268"/>
        <v>6860.4585913010014</v>
      </c>
      <c r="AA929" s="97">
        <f ca="1">Assumptions!D40*Y929+(1-Assumptions!D40)*Z929</f>
        <v>5621.4269441263514</v>
      </c>
      <c r="AB929" s="97">
        <f t="shared" ca="1" si="269"/>
        <v>3926.8970618920903</v>
      </c>
      <c r="AC929" s="97">
        <f t="shared" ca="1" si="270"/>
        <v>4619.1898499455847</v>
      </c>
      <c r="AD929" s="97">
        <f ca="1">AC929+Assumptions!D47-Assumptions!D48-Assumptions!D49</f>
        <v>5759.6898499455847</v>
      </c>
      <c r="AE929" s="73">
        <f ca="1">AD929/Assumptions!D46</f>
        <v>123.86429784829214</v>
      </c>
      <c r="AF929" s="77">
        <f ca="1">AE929/Assumptions!D45-1</f>
        <v>0.22881247865369181</v>
      </c>
    </row>
    <row r="930" spans="2:32" x14ac:dyDescent="0.2">
      <c r="B930" s="130">
        <v>919</v>
      </c>
      <c r="C930" s="77">
        <f ca="1">MAX(Assumptions!F70,MIN(Assumptions!G70,NORMINV(RAND(),Assumptions!D70,Assumptions!E70)))</f>
        <v>0.13618455481389266</v>
      </c>
      <c r="D930" s="77">
        <f ca="1">MAX(Assumptions!F71,MIN(Assumptions!G71,NORMINV(RAND(),Assumptions!D71,Assumptions!E71)))</f>
        <v>0.29835663167605458</v>
      </c>
      <c r="E930" s="77">
        <f ca="1">MAX(Assumptions!F72,MIN(Assumptions!G72,NORMINV(RAND(),Assumptions!D72,Assumptions!E72)))</f>
        <v>0.10187530297348486</v>
      </c>
      <c r="F930" s="77">
        <f ca="1">MAX(Assumptions!F73,MIN(Assumptions!G73,NORMINV(RAND(),Assumptions!D73,Assumptions!E73)))</f>
        <v>2.9397151760756569E-2</v>
      </c>
      <c r="G930" s="101">
        <f ca="1">MAX(Assumptions!F74,MIN(Assumptions!G74,NORMINV(RAND(),Assumptions!D74,Assumptions!E74)))</f>
        <v>15.133775990452634</v>
      </c>
      <c r="H930" s="77">
        <f ca="1">MAX(Assumptions!F75,MIN(Assumptions!G75,NORMINV(RAND(),Assumptions!D75,Assumptions!E75)))</f>
        <v>0.59944758657619146</v>
      </c>
      <c r="I930" s="97">
        <f ca="1">'Historical Financials'!F7*(1+C930)</f>
        <v>1178.905094074895</v>
      </c>
      <c r="J930" s="97">
        <f t="shared" ca="1" si="253"/>
        <v>1339.4537594793148</v>
      </c>
      <c r="K930" s="97">
        <f t="shared" ca="1" si="254"/>
        <v>1521.8666734078001</v>
      </c>
      <c r="L930" s="97">
        <f t="shared" ca="1" si="255"/>
        <v>1729.1214088119411</v>
      </c>
      <c r="M930" s="97">
        <f t="shared" ca="1" si="256"/>
        <v>1964.6010380901662</v>
      </c>
      <c r="N930" s="54">
        <f>Assumptions!E59</f>
        <v>0.25</v>
      </c>
      <c r="O930" s="77">
        <f t="shared" ca="1" si="257"/>
        <v>0.26208915791901366</v>
      </c>
      <c r="P930" s="77">
        <f t="shared" ca="1" si="258"/>
        <v>0.27417831583802732</v>
      </c>
      <c r="Q930" s="77">
        <f t="shared" ca="1" si="259"/>
        <v>0.28626747375704092</v>
      </c>
      <c r="R930" s="77">
        <f t="shared" ca="1" si="260"/>
        <v>0.29835663167605458</v>
      </c>
      <c r="S930" s="97">
        <f t="shared" ca="1" si="261"/>
        <v>176.67295336139344</v>
      </c>
      <c r="T930" s="97">
        <f t="shared" ca="1" si="262"/>
        <v>210.43985651904143</v>
      </c>
      <c r="U930" s="97">
        <f t="shared" ca="1" si="263"/>
        <v>250.12720327211238</v>
      </c>
      <c r="V930" s="97">
        <f t="shared" ca="1" si="264"/>
        <v>296.72129071866073</v>
      </c>
      <c r="W930" s="97">
        <f t="shared" ca="1" si="265"/>
        <v>351.36725089296101</v>
      </c>
      <c r="X930" s="97">
        <f t="shared" ca="1" si="266"/>
        <v>938.24024067404559</v>
      </c>
      <c r="Y930" s="97">
        <f t="shared" ca="1" si="267"/>
        <v>4990.4204403561225</v>
      </c>
      <c r="Z930" s="97">
        <f t="shared" ca="1" si="268"/>
        <v>8870.6892553638954</v>
      </c>
      <c r="AA930" s="97">
        <f ca="1">Assumptions!D40*Y930+(1-Assumptions!D40)*Z930</f>
        <v>6736.5414071096202</v>
      </c>
      <c r="AB930" s="97">
        <f t="shared" ca="1" si="269"/>
        <v>4147.3886831488207</v>
      </c>
      <c r="AC930" s="97">
        <f t="shared" ca="1" si="270"/>
        <v>5085.6289238228665</v>
      </c>
      <c r="AD930" s="97">
        <f ca="1">AC930+Assumptions!D47-Assumptions!D48-Assumptions!D49</f>
        <v>6226.1289238228665</v>
      </c>
      <c r="AE930" s="73">
        <f ca="1">AD930/Assumptions!D46</f>
        <v>133.89524567361002</v>
      </c>
      <c r="AF930" s="77">
        <f ca="1">AE930/Assumptions!D45-1</f>
        <v>0.32832584993660729</v>
      </c>
    </row>
    <row r="931" spans="2:32" x14ac:dyDescent="0.2">
      <c r="B931" s="130">
        <v>920</v>
      </c>
      <c r="C931" s="77">
        <f ca="1">MAX(Assumptions!F70,MIN(Assumptions!G70,NORMINV(RAND(),Assumptions!D70,Assumptions!E70)))</f>
        <v>8.5920973331454042E-2</v>
      </c>
      <c r="D931" s="77">
        <f ca="1">MAX(Assumptions!F71,MIN(Assumptions!G71,NORMINV(RAND(),Assumptions!D71,Assumptions!E71)))</f>
        <v>0.25796803442415661</v>
      </c>
      <c r="E931" s="77">
        <f ca="1">MAX(Assumptions!F72,MIN(Assumptions!G72,NORMINV(RAND(),Assumptions!D72,Assumptions!E72)))</f>
        <v>8.4426107940318754E-2</v>
      </c>
      <c r="F931" s="77">
        <f ca="1">MAX(Assumptions!F73,MIN(Assumptions!G73,NORMINV(RAND(),Assumptions!D73,Assumptions!E73)))</f>
        <v>3.3547393234781314E-2</v>
      </c>
      <c r="G931" s="101">
        <f ca="1">MAX(Assumptions!F74,MIN(Assumptions!G74,NORMINV(RAND(),Assumptions!D74,Assumptions!E74)))</f>
        <v>15.59484117046026</v>
      </c>
      <c r="H931" s="77">
        <f ca="1">MAX(Assumptions!F75,MIN(Assumptions!G75,NORMINV(RAND(),Assumptions!D75,Assumptions!E75)))</f>
        <v>0.58548889335059429</v>
      </c>
      <c r="I931" s="97">
        <f ca="1">'Historical Financials'!F7*(1+C931)</f>
        <v>1126.7516019287166</v>
      </c>
      <c r="J931" s="97">
        <f t="shared" ca="1" si="253"/>
        <v>1223.5631962692071</v>
      </c>
      <c r="K931" s="97">
        <f t="shared" ca="1" si="254"/>
        <v>1328.6929370252024</v>
      </c>
      <c r="L931" s="97">
        <f t="shared" ca="1" si="255"/>
        <v>1442.8555274330363</v>
      </c>
      <c r="M931" s="97">
        <f t="shared" ca="1" si="256"/>
        <v>1566.8270787267513</v>
      </c>
      <c r="N931" s="54">
        <f>Assumptions!E59</f>
        <v>0.25</v>
      </c>
      <c r="O931" s="77">
        <f t="shared" ca="1" si="257"/>
        <v>0.25199200860603915</v>
      </c>
      <c r="P931" s="77">
        <f t="shared" ca="1" si="258"/>
        <v>0.25398401721207831</v>
      </c>
      <c r="Q931" s="77">
        <f t="shared" ca="1" si="259"/>
        <v>0.25597602581811746</v>
      </c>
      <c r="R931" s="77">
        <f t="shared" ca="1" si="260"/>
        <v>0.25796803442415661</v>
      </c>
      <c r="S931" s="97">
        <f t="shared" ca="1" si="261"/>
        <v>164.92513712356339</v>
      </c>
      <c r="T931" s="97">
        <f t="shared" ca="1" si="262"/>
        <v>180.52270585942327</v>
      </c>
      <c r="U931" s="97">
        <f t="shared" ca="1" si="263"/>
        <v>197.58304558517628</v>
      </c>
      <c r="V931" s="97">
        <f t="shared" ca="1" si="264"/>
        <v>216.24237401077698</v>
      </c>
      <c r="W931" s="97">
        <f t="shared" ca="1" si="265"/>
        <v>236.64951798209384</v>
      </c>
      <c r="X931" s="97">
        <f t="shared" ca="1" si="266"/>
        <v>774.69364546771715</v>
      </c>
      <c r="Y931" s="97">
        <f t="shared" ca="1" si="267"/>
        <v>4807.2852043575804</v>
      </c>
      <c r="Z931" s="97">
        <f t="shared" ca="1" si="268"/>
        <v>6303.2991537669222</v>
      </c>
      <c r="AA931" s="97">
        <f ca="1">Assumptions!D40*Y931+(1-Assumptions!D40)*Z931</f>
        <v>5480.4914815917837</v>
      </c>
      <c r="AB931" s="97">
        <f t="shared" ca="1" si="269"/>
        <v>3654.4302983887669</v>
      </c>
      <c r="AC931" s="97">
        <f t="shared" ca="1" si="270"/>
        <v>4429.1239438564844</v>
      </c>
      <c r="AD931" s="97">
        <f ca="1">AC931+Assumptions!D47-Assumptions!D48-Assumptions!D49</f>
        <v>5569.6239438564844</v>
      </c>
      <c r="AE931" s="73">
        <f ca="1">AD931/Assumptions!D46</f>
        <v>119.77685900766633</v>
      </c>
      <c r="AF931" s="77">
        <f ca="1">AE931/Assumptions!D45-1</f>
        <v>0.18826249015541996</v>
      </c>
    </row>
    <row r="932" spans="2:32" x14ac:dyDescent="0.2">
      <c r="B932" s="130">
        <v>921</v>
      </c>
      <c r="C932" s="77">
        <f ca="1">MAX(Assumptions!F70,MIN(Assumptions!G70,NORMINV(RAND(),Assumptions!D70,Assumptions!E70)))</f>
        <v>0.14841333710296228</v>
      </c>
      <c r="D932" s="77">
        <f ca="1">MAX(Assumptions!F71,MIN(Assumptions!G71,NORMINV(RAND(),Assumptions!D71,Assumptions!E71)))</f>
        <v>0.22659136587832351</v>
      </c>
      <c r="E932" s="77">
        <f ca="1">MAX(Assumptions!F72,MIN(Assumptions!G72,NORMINV(RAND(),Assumptions!D72,Assumptions!E72)))</f>
        <v>9.5616098624707949E-2</v>
      </c>
      <c r="F932" s="77">
        <f ca="1">MAX(Assumptions!F73,MIN(Assumptions!G73,NORMINV(RAND(),Assumptions!D73,Assumptions!E73)))</f>
        <v>2.4793289913215048E-2</v>
      </c>
      <c r="G932" s="101">
        <f ca="1">MAX(Assumptions!F74,MIN(Assumptions!G74,NORMINV(RAND(),Assumptions!D74,Assumptions!E74)))</f>
        <v>15.599681731643033</v>
      </c>
      <c r="H932" s="77">
        <f ca="1">MAX(Assumptions!F75,MIN(Assumptions!G75,NORMINV(RAND(),Assumptions!D75,Assumptions!E75)))</f>
        <v>0.61684652982253363</v>
      </c>
      <c r="I932" s="97">
        <f ca="1">'Historical Financials'!F7*(1+C932)</f>
        <v>1191.5936785780336</v>
      </c>
      <c r="J932" s="97">
        <f t="shared" ca="1" si="253"/>
        <v>1368.4420728865944</v>
      </c>
      <c r="K932" s="97">
        <f t="shared" ca="1" si="254"/>
        <v>1571.5371275557891</v>
      </c>
      <c r="L932" s="97">
        <f t="shared" ca="1" si="255"/>
        <v>1804.7741970375475</v>
      </c>
      <c r="M932" s="97">
        <f t="shared" ca="1" si="256"/>
        <v>2072.6267583372091</v>
      </c>
      <c r="N932" s="54">
        <f>Assumptions!E59</f>
        <v>0.25</v>
      </c>
      <c r="O932" s="77">
        <f t="shared" ca="1" si="257"/>
        <v>0.24414784146958088</v>
      </c>
      <c r="P932" s="77">
        <f t="shared" ca="1" si="258"/>
        <v>0.23829568293916176</v>
      </c>
      <c r="Q932" s="77">
        <f t="shared" ca="1" si="259"/>
        <v>0.23244352440874264</v>
      </c>
      <c r="R932" s="77">
        <f t="shared" ca="1" si="260"/>
        <v>0.22659136587832351</v>
      </c>
      <c r="S932" s="97">
        <f t="shared" ca="1" si="261"/>
        <v>183.7576063973319</v>
      </c>
      <c r="T932" s="97">
        <f t="shared" ca="1" si="262"/>
        <v>206.08976927287546</v>
      </c>
      <c r="U932" s="97">
        <f t="shared" ca="1" si="263"/>
        <v>231.00317344186971</v>
      </c>
      <c r="V932" s="97">
        <f t="shared" ca="1" si="264"/>
        <v>258.77210037114543</v>
      </c>
      <c r="W932" s="97">
        <f t="shared" ca="1" si="265"/>
        <v>289.69538982369022</v>
      </c>
      <c r="X932" s="97">
        <f t="shared" ca="1" si="266"/>
        <v>878.15287372466548</v>
      </c>
      <c r="Y932" s="97">
        <f t="shared" ca="1" si="267"/>
        <v>4191.8401290675502</v>
      </c>
      <c r="Z932" s="97">
        <f t="shared" ca="1" si="268"/>
        <v>7326.2240474530763</v>
      </c>
      <c r="AA932" s="97">
        <f ca="1">Assumptions!D40*Y932+(1-Assumptions!D40)*Z932</f>
        <v>5602.3128923410368</v>
      </c>
      <c r="AB932" s="97">
        <f t="shared" ca="1" si="269"/>
        <v>3548.7494294281369</v>
      </c>
      <c r="AC932" s="97">
        <f t="shared" ca="1" si="270"/>
        <v>4426.9023031528022</v>
      </c>
      <c r="AD932" s="97">
        <f ca="1">AC932+Assumptions!D47-Assumptions!D48-Assumptions!D49</f>
        <v>5567.4023031528022</v>
      </c>
      <c r="AE932" s="73">
        <f ca="1">AD932/Assumptions!D46</f>
        <v>119.72908178823231</v>
      </c>
      <c r="AF932" s="77">
        <f ca="1">AE932/Assumptions!D45-1</f>
        <v>0.18778850980389206</v>
      </c>
    </row>
    <row r="933" spans="2:32" x14ac:dyDescent="0.2">
      <c r="B933" s="130">
        <v>922</v>
      </c>
      <c r="C933" s="77">
        <f ca="1">MAX(Assumptions!F70,MIN(Assumptions!G70,NORMINV(RAND(),Assumptions!D70,Assumptions!E70)))</f>
        <v>0.19347534400523389</v>
      </c>
      <c r="D933" s="77">
        <f ca="1">MAX(Assumptions!F71,MIN(Assumptions!G71,NORMINV(RAND(),Assumptions!D71,Assumptions!E71)))</f>
        <v>0.29789856854438412</v>
      </c>
      <c r="E933" s="77">
        <f ca="1">MAX(Assumptions!F72,MIN(Assumptions!G72,NORMINV(RAND(),Assumptions!D72,Assumptions!E72)))</f>
        <v>9.1351059348554101E-2</v>
      </c>
      <c r="F933" s="77">
        <f ca="1">MAX(Assumptions!F73,MIN(Assumptions!G73,NORMINV(RAND(),Assumptions!D73,Assumptions!E73)))</f>
        <v>3.8026598278750628E-2</v>
      </c>
      <c r="G933" s="101">
        <f ca="1">MAX(Assumptions!F74,MIN(Assumptions!G74,NORMINV(RAND(),Assumptions!D74,Assumptions!E74)))</f>
        <v>16.328929536569802</v>
      </c>
      <c r="H933" s="77">
        <f ca="1">MAX(Assumptions!F75,MIN(Assumptions!G75,NORMINV(RAND(),Assumptions!D75,Assumptions!E75)))</f>
        <v>0.67231262660721902</v>
      </c>
      <c r="I933" s="97">
        <f ca="1">'Historical Financials'!F7*(1+C933)</f>
        <v>1238.3500169398305</v>
      </c>
      <c r="J933" s="97">
        <f t="shared" ca="1" si="253"/>
        <v>1477.9402124661515</v>
      </c>
      <c r="K933" s="97">
        <f t="shared" ca="1" si="254"/>
        <v>1763.8852034922086</v>
      </c>
      <c r="L933" s="97">
        <f t="shared" ca="1" si="255"/>
        <v>2105.1535000236058</v>
      </c>
      <c r="M933" s="97">
        <f t="shared" ca="1" si="256"/>
        <v>2512.448797624495</v>
      </c>
      <c r="N933" s="54">
        <f>Assumptions!E59</f>
        <v>0.25</v>
      </c>
      <c r="O933" s="77">
        <f t="shared" ca="1" si="257"/>
        <v>0.261974642136096</v>
      </c>
      <c r="P933" s="77">
        <f t="shared" ca="1" si="258"/>
        <v>0.27394928427219206</v>
      </c>
      <c r="Q933" s="77">
        <f t="shared" ca="1" si="259"/>
        <v>0.28592392640828812</v>
      </c>
      <c r="R933" s="77">
        <f t="shared" ca="1" si="260"/>
        <v>0.29789856854438412</v>
      </c>
      <c r="S933" s="97">
        <f t="shared" ca="1" si="261"/>
        <v>208.13958813697792</v>
      </c>
      <c r="T933" s="97">
        <f t="shared" ca="1" si="262"/>
        <v>260.30792441364474</v>
      </c>
      <c r="U933" s="97">
        <f t="shared" ca="1" si="263"/>
        <v>324.87160572536231</v>
      </c>
      <c r="V933" s="97">
        <f t="shared" ca="1" si="264"/>
        <v>404.67421722438303</v>
      </c>
      <c r="W933" s="97">
        <f t="shared" ca="1" si="265"/>
        <v>503.1956799536361</v>
      </c>
      <c r="X933" s="97">
        <f t="shared" ca="1" si="266"/>
        <v>1269.4889301539256</v>
      </c>
      <c r="Y933" s="97">
        <f t="shared" ca="1" si="267"/>
        <v>9795.3263746461125</v>
      </c>
      <c r="Z933" s="97">
        <f t="shared" ca="1" si="268"/>
        <v>12221.467329170977</v>
      </c>
      <c r="AA933" s="97">
        <f ca="1">Assumptions!D40*Y933+(1-Assumptions!D40)*Z933</f>
        <v>10887.089804182302</v>
      </c>
      <c r="AB933" s="97">
        <f t="shared" ca="1" si="269"/>
        <v>7032.1711738850763</v>
      </c>
      <c r="AC933" s="97">
        <f t="shared" ca="1" si="270"/>
        <v>8301.6601040390015</v>
      </c>
      <c r="AD933" s="97">
        <f ca="1">AC933+Assumptions!D47-Assumptions!D48-Assumptions!D49</f>
        <v>9442.1601040390015</v>
      </c>
      <c r="AE933" s="73">
        <f ca="1">AD933/Assumptions!D46</f>
        <v>203.05720653847314</v>
      </c>
      <c r="AF933" s="77">
        <f ca="1">AE933/Assumptions!D45-1</f>
        <v>1.0144564140721544</v>
      </c>
    </row>
    <row r="934" spans="2:32" x14ac:dyDescent="0.2">
      <c r="B934" s="130">
        <v>923</v>
      </c>
      <c r="C934" s="77">
        <f ca="1">MAX(Assumptions!F70,MIN(Assumptions!G70,NORMINV(RAND(),Assumptions!D70,Assumptions!E70)))</f>
        <v>0.1535559622592037</v>
      </c>
      <c r="D934" s="77">
        <f ca="1">MAX(Assumptions!F71,MIN(Assumptions!G71,NORMINV(RAND(),Assumptions!D71,Assumptions!E71)))</f>
        <v>0.26522535441389283</v>
      </c>
      <c r="E934" s="77">
        <f ca="1">MAX(Assumptions!F72,MIN(Assumptions!G72,NORMINV(RAND(),Assumptions!D72,Assumptions!E72)))</f>
        <v>9.2786997119347597E-2</v>
      </c>
      <c r="F934" s="77">
        <f ca="1">MAX(Assumptions!F73,MIN(Assumptions!G73,NORMINV(RAND(),Assumptions!D73,Assumptions!E73)))</f>
        <v>2.8221029270856641E-2</v>
      </c>
      <c r="G934" s="101">
        <f ca="1">MAX(Assumptions!F74,MIN(Assumptions!G74,NORMINV(RAND(),Assumptions!D74,Assumptions!E74)))</f>
        <v>11.132787255528768</v>
      </c>
      <c r="H934" s="77">
        <f ca="1">MAX(Assumptions!F75,MIN(Assumptions!G75,NORMINV(RAND(),Assumptions!D75,Assumptions!E75)))</f>
        <v>0.46566367687650911</v>
      </c>
      <c r="I934" s="97">
        <f ca="1">'Historical Financials'!F7*(1+C934)</f>
        <v>1196.9296664401497</v>
      </c>
      <c r="J934" s="97">
        <f t="shared" ca="1" si="253"/>
        <v>1380.7253531269548</v>
      </c>
      <c r="K934" s="97">
        <f t="shared" ca="1" si="254"/>
        <v>1592.7439633420433</v>
      </c>
      <c r="L934" s="97">
        <f t="shared" ca="1" si="255"/>
        <v>1837.3192952655688</v>
      </c>
      <c r="M934" s="97">
        <f t="shared" ca="1" si="256"/>
        <v>2119.4506276274756</v>
      </c>
      <c r="N934" s="54">
        <f>Assumptions!E59</f>
        <v>0.25</v>
      </c>
      <c r="O934" s="77">
        <f t="shared" ca="1" si="257"/>
        <v>0.25380633860347324</v>
      </c>
      <c r="P934" s="77">
        <f t="shared" ca="1" si="258"/>
        <v>0.25761267720694642</v>
      </c>
      <c r="Q934" s="77">
        <f t="shared" ca="1" si="259"/>
        <v>0.2614190158104196</v>
      </c>
      <c r="R934" s="77">
        <f t="shared" ca="1" si="260"/>
        <v>0.26522535441389283</v>
      </c>
      <c r="S934" s="97">
        <f t="shared" ca="1" si="261"/>
        <v>139.34166735927343</v>
      </c>
      <c r="T934" s="97">
        <f t="shared" ca="1" si="262"/>
        <v>163.18571045147007</v>
      </c>
      <c r="U934" s="97">
        <f t="shared" ca="1" si="263"/>
        <v>191.06694592041472</v>
      </c>
      <c r="V934" s="97">
        <f t="shared" ca="1" si="264"/>
        <v>223.66301465703671</v>
      </c>
      <c r="W934" s="97">
        <f t="shared" ca="1" si="265"/>
        <v>261.76447444105361</v>
      </c>
      <c r="X934" s="97">
        <f t="shared" ca="1" si="266"/>
        <v>735.38243471051453</v>
      </c>
      <c r="Y934" s="97">
        <f t="shared" ca="1" si="267"/>
        <v>4168.6316538754654</v>
      </c>
      <c r="Z934" s="97">
        <f t="shared" ca="1" si="268"/>
        <v>6258.0964539786637</v>
      </c>
      <c r="AA934" s="97">
        <f ca="1">Assumptions!D40*Y934+(1-Assumptions!D40)*Z934</f>
        <v>5108.8908139219047</v>
      </c>
      <c r="AB934" s="97">
        <f t="shared" ca="1" si="269"/>
        <v>3278.302517875783</v>
      </c>
      <c r="AC934" s="97">
        <f t="shared" ca="1" si="270"/>
        <v>4013.6849525862976</v>
      </c>
      <c r="AD934" s="97">
        <f ca="1">AC934+Assumptions!D47-Assumptions!D48-Assumptions!D49</f>
        <v>5154.1849525862981</v>
      </c>
      <c r="AE934" s="73">
        <f ca="1">AD934/Assumptions!D46</f>
        <v>110.84268715239351</v>
      </c>
      <c r="AF934" s="77">
        <f ca="1">AE934/Assumptions!D45-1</f>
        <v>9.9629832861046763E-2</v>
      </c>
    </row>
    <row r="935" spans="2:32" x14ac:dyDescent="0.2">
      <c r="B935" s="130">
        <v>924</v>
      </c>
      <c r="C935" s="77">
        <f ca="1">MAX(Assumptions!F70,MIN(Assumptions!G70,NORMINV(RAND(),Assumptions!D70,Assumptions!E70)))</f>
        <v>0.13133584431302864</v>
      </c>
      <c r="D935" s="77">
        <f ca="1">MAX(Assumptions!F71,MIN(Assumptions!G71,NORMINV(RAND(),Assumptions!D71,Assumptions!E71)))</f>
        <v>0.31541990260159097</v>
      </c>
      <c r="E935" s="77">
        <f ca="1">MAX(Assumptions!F72,MIN(Assumptions!G72,NORMINV(RAND(),Assumptions!D72,Assumptions!E72)))</f>
        <v>7.6989207257947959E-2</v>
      </c>
      <c r="F935" s="77">
        <f ca="1">MAX(Assumptions!F73,MIN(Assumptions!G73,NORMINV(RAND(),Assumptions!D73,Assumptions!E73)))</f>
        <v>3.3020521812760807E-2</v>
      </c>
      <c r="G935" s="101">
        <f ca="1">MAX(Assumptions!F74,MIN(Assumptions!G74,NORMINV(RAND(),Assumptions!D74,Assumptions!E74)))</f>
        <v>17.35947937165221</v>
      </c>
      <c r="H935" s="77">
        <f ca="1">MAX(Assumptions!F75,MIN(Assumptions!G75,NORMINV(RAND(),Assumptions!D75,Assumptions!E75)))</f>
        <v>0.57218635536166307</v>
      </c>
      <c r="I935" s="97">
        <f ca="1">'Historical Financials'!F7*(1+C935)</f>
        <v>1173.8740720591984</v>
      </c>
      <c r="J935" s="97">
        <f t="shared" ca="1" si="253"/>
        <v>1328.0458144302661</v>
      </c>
      <c r="K935" s="97">
        <f t="shared" ca="1" si="254"/>
        <v>1502.4658327548489</v>
      </c>
      <c r="L935" s="97">
        <f t="shared" ca="1" si="255"/>
        <v>1699.7934514511846</v>
      </c>
      <c r="M935" s="97">
        <f t="shared" ca="1" si="256"/>
        <v>1923.0372595552828</v>
      </c>
      <c r="N935" s="54">
        <f>Assumptions!E59</f>
        <v>0.25</v>
      </c>
      <c r="O935" s="77">
        <f t="shared" ca="1" si="257"/>
        <v>0.26635497565039773</v>
      </c>
      <c r="P935" s="77">
        <f t="shared" ca="1" si="258"/>
        <v>0.28270995130079546</v>
      </c>
      <c r="Q935" s="77">
        <f t="shared" ca="1" si="259"/>
        <v>0.29906492695119324</v>
      </c>
      <c r="R935" s="77">
        <f t="shared" ca="1" si="260"/>
        <v>0.31541990260159097</v>
      </c>
      <c r="S935" s="97">
        <f t="shared" ca="1" si="261"/>
        <v>167.91868173627674</v>
      </c>
      <c r="T935" s="97">
        <f t="shared" ca="1" si="262"/>
        <v>202.400401025505</v>
      </c>
      <c r="U935" s="97">
        <f t="shared" ca="1" si="263"/>
        <v>243.04304494211488</v>
      </c>
      <c r="V935" s="97">
        <f t="shared" ca="1" si="264"/>
        <v>290.87013519931094</v>
      </c>
      <c r="W935" s="97">
        <f t="shared" ca="1" si="265"/>
        <v>347.06777325740813</v>
      </c>
      <c r="X935" s="97">
        <f t="shared" ca="1" si="266"/>
        <v>980.69793101649475</v>
      </c>
      <c r="Y935" s="97">
        <f t="shared" ca="1" si="267"/>
        <v>8154.16991899187</v>
      </c>
      <c r="Z935" s="97">
        <f t="shared" ca="1" si="268"/>
        <v>10529.639153347272</v>
      </c>
      <c r="AA935" s="97">
        <f ca="1">Assumptions!D40*Y935+(1-Assumptions!D40)*Z935</f>
        <v>9223.1310744518014</v>
      </c>
      <c r="AB935" s="97">
        <f t="shared" ca="1" si="269"/>
        <v>6365.3402743405259</v>
      </c>
      <c r="AC935" s="97">
        <f t="shared" ca="1" si="270"/>
        <v>7346.0382053570211</v>
      </c>
      <c r="AD935" s="97">
        <f ca="1">AC935+Assumptions!D47-Assumptions!D48-Assumptions!D49</f>
        <v>8486.5382053570211</v>
      </c>
      <c r="AE935" s="73">
        <f ca="1">AD935/Assumptions!D46</f>
        <v>182.50619796466711</v>
      </c>
      <c r="AF935" s="77">
        <f ca="1">AE935/Assumptions!D45-1</f>
        <v>0.8105773607605864</v>
      </c>
    </row>
    <row r="936" spans="2:32" x14ac:dyDescent="0.2">
      <c r="B936" s="130">
        <v>925</v>
      </c>
      <c r="C936" s="77">
        <f ca="1">MAX(Assumptions!F70,MIN(Assumptions!G70,NORMINV(RAND(),Assumptions!D70,Assumptions!E70)))</f>
        <v>0.12615596163576415</v>
      </c>
      <c r="D936" s="77">
        <f ca="1">MAX(Assumptions!F71,MIN(Assumptions!G71,NORMINV(RAND(),Assumptions!D71,Assumptions!E71)))</f>
        <v>0.37375720300932558</v>
      </c>
      <c r="E936" s="77">
        <f ca="1">MAX(Assumptions!F72,MIN(Assumptions!G72,NORMINV(RAND(),Assumptions!D72,Assumptions!E72)))</f>
        <v>0.10014312675252325</v>
      </c>
      <c r="F936" s="77">
        <f ca="1">MAX(Assumptions!F73,MIN(Assumptions!G73,NORMINV(RAND(),Assumptions!D73,Assumptions!E73)))</f>
        <v>3.3762713100907442E-2</v>
      </c>
      <c r="G936" s="101">
        <f ca="1">MAX(Assumptions!F74,MIN(Assumptions!G74,NORMINV(RAND(),Assumptions!D74,Assumptions!E74)))</f>
        <v>10.767661749759505</v>
      </c>
      <c r="H936" s="77">
        <f ca="1">MAX(Assumptions!F75,MIN(Assumptions!G75,NORMINV(RAND(),Assumptions!D75,Assumptions!E75)))</f>
        <v>0.55587820429125612</v>
      </c>
      <c r="I936" s="97">
        <f ca="1">'Historical Financials'!F7*(1+C936)</f>
        <v>1168.4994257932688</v>
      </c>
      <c r="J936" s="97">
        <f t="shared" ca="1" si="253"/>
        <v>1315.9125945250569</v>
      </c>
      <c r="K936" s="97">
        <f t="shared" ca="1" si="254"/>
        <v>1481.9228133159788</v>
      </c>
      <c r="L936" s="97">
        <f t="shared" ca="1" si="255"/>
        <v>1668.876210899833</v>
      </c>
      <c r="M936" s="97">
        <f t="shared" ca="1" si="256"/>
        <v>1879.4148941369517</v>
      </c>
      <c r="N936" s="54">
        <f>Assumptions!E59</f>
        <v>0.25</v>
      </c>
      <c r="O936" s="77">
        <f t="shared" ca="1" si="257"/>
        <v>0.28093930075233142</v>
      </c>
      <c r="P936" s="77">
        <f t="shared" ca="1" si="258"/>
        <v>0.31187860150466279</v>
      </c>
      <c r="Q936" s="77">
        <f t="shared" ca="1" si="259"/>
        <v>0.34281790225699416</v>
      </c>
      <c r="R936" s="77">
        <f t="shared" ca="1" si="260"/>
        <v>0.37375720300932558</v>
      </c>
      <c r="S936" s="97">
        <f t="shared" ca="1" si="261"/>
        <v>162.38584063133152</v>
      </c>
      <c r="T936" s="97">
        <f t="shared" ca="1" si="262"/>
        <v>205.50348282524985</v>
      </c>
      <c r="U936" s="97">
        <f t="shared" ca="1" si="263"/>
        <v>256.91579655005273</v>
      </c>
      <c r="V936" s="97">
        <f t="shared" ca="1" si="264"/>
        <v>318.02939497244006</v>
      </c>
      <c r="W936" s="97">
        <f t="shared" ca="1" si="265"/>
        <v>390.47378412558049</v>
      </c>
      <c r="X936" s="97">
        <f t="shared" ca="1" si="266"/>
        <v>969.74816535687785</v>
      </c>
      <c r="Y936" s="97">
        <f t="shared" ca="1" si="267"/>
        <v>6080.9690128017519</v>
      </c>
      <c r="Z936" s="97">
        <f t="shared" ca="1" si="268"/>
        <v>7563.6885870954075</v>
      </c>
      <c r="AA936" s="97">
        <f ca="1">Assumptions!D40*Y936+(1-Assumptions!D40)*Z936</f>
        <v>6748.1928212338971</v>
      </c>
      <c r="AB936" s="97">
        <f t="shared" ca="1" si="269"/>
        <v>4187.3719015244296</v>
      </c>
      <c r="AC936" s="97">
        <f t="shared" ca="1" si="270"/>
        <v>5157.1200668813071</v>
      </c>
      <c r="AD936" s="97">
        <f ca="1">AC936+Assumptions!D47-Assumptions!D48-Assumptions!D49</f>
        <v>6297.6200668813071</v>
      </c>
      <c r="AE936" s="73">
        <f ca="1">AD936/Assumptions!D46</f>
        <v>135.43268961035068</v>
      </c>
      <c r="AF936" s="77">
        <f ca="1">AE936/Assumptions!D45-1</f>
        <v>0.34357826994395513</v>
      </c>
    </row>
    <row r="937" spans="2:32" x14ac:dyDescent="0.2">
      <c r="B937" s="130">
        <v>926</v>
      </c>
      <c r="C937" s="77">
        <f ca="1">MAX(Assumptions!F70,MIN(Assumptions!G70,NORMINV(RAND(),Assumptions!D70,Assumptions!E70)))</f>
        <v>0.13257713170412444</v>
      </c>
      <c r="D937" s="77">
        <f ca="1">MAX(Assumptions!F71,MIN(Assumptions!G71,NORMINV(RAND(),Assumptions!D71,Assumptions!E71)))</f>
        <v>0.21302743704384175</v>
      </c>
      <c r="E937" s="77">
        <f ca="1">MAX(Assumptions!F72,MIN(Assumptions!G72,NORMINV(RAND(),Assumptions!D72,Assumptions!E72)))</f>
        <v>7.5641073568000872E-2</v>
      </c>
      <c r="F937" s="77">
        <f ca="1">MAX(Assumptions!F73,MIN(Assumptions!G73,NORMINV(RAND(),Assumptions!D73,Assumptions!E73)))</f>
        <v>4.3434408170368741E-2</v>
      </c>
      <c r="G937" s="101">
        <f ca="1">MAX(Assumptions!F74,MIN(Assumptions!G74,NORMINV(RAND(),Assumptions!D74,Assumptions!E74)))</f>
        <v>16.764577503999366</v>
      </c>
      <c r="H937" s="77">
        <f ca="1">MAX(Assumptions!F75,MIN(Assumptions!G75,NORMINV(RAND(),Assumptions!D75,Assumptions!E75)))</f>
        <v>0.70810853384572758</v>
      </c>
      <c r="I937" s="97">
        <f ca="1">'Historical Financials'!F7*(1+C937)</f>
        <v>1175.1620318561995</v>
      </c>
      <c r="J937" s="97">
        <f t="shared" ca="1" si="253"/>
        <v>1330.9616433272854</v>
      </c>
      <c r="K937" s="97">
        <f t="shared" ca="1" si="254"/>
        <v>1507.4167204078249</v>
      </c>
      <c r="L937" s="97">
        <f t="shared" ca="1" si="255"/>
        <v>1707.2657054823324</v>
      </c>
      <c r="M937" s="97">
        <f t="shared" ca="1" si="256"/>
        <v>1933.6100957719984</v>
      </c>
      <c r="N937" s="54">
        <f>Assumptions!E59</f>
        <v>0.25</v>
      </c>
      <c r="O937" s="77">
        <f t="shared" ca="1" si="257"/>
        <v>0.24075685926096044</v>
      </c>
      <c r="P937" s="77">
        <f t="shared" ca="1" si="258"/>
        <v>0.23151371852192087</v>
      </c>
      <c r="Q937" s="77">
        <f t="shared" ca="1" si="259"/>
        <v>0.22227057778288131</v>
      </c>
      <c r="R937" s="77">
        <f t="shared" ca="1" si="260"/>
        <v>0.21302743704384175</v>
      </c>
      <c r="S937" s="97">
        <f t="shared" ca="1" si="261"/>
        <v>208.03556585221492</v>
      </c>
      <c r="T937" s="97">
        <f t="shared" ca="1" si="262"/>
        <v>226.90498507555247</v>
      </c>
      <c r="U937" s="97">
        <f t="shared" ca="1" si="263"/>
        <v>247.12113338684276</v>
      </c>
      <c r="V937" s="97">
        <f t="shared" ca="1" si="264"/>
        <v>268.70943970284083</v>
      </c>
      <c r="W937" s="97">
        <f t="shared" ca="1" si="265"/>
        <v>291.67840447842048</v>
      </c>
      <c r="X937" s="97">
        <f t="shared" ca="1" si="266"/>
        <v>991.38465114783958</v>
      </c>
      <c r="Y937" s="97">
        <f t="shared" ca="1" si="267"/>
        <v>9449.8228734786699</v>
      </c>
      <c r="Z937" s="97">
        <f t="shared" ca="1" si="268"/>
        <v>6905.5306981891126</v>
      </c>
      <c r="AA937" s="97">
        <f ca="1">Assumptions!D40*Y937+(1-Assumptions!D40)*Z937</f>
        <v>8304.8913945983695</v>
      </c>
      <c r="AB937" s="97">
        <f t="shared" ca="1" si="269"/>
        <v>5767.6257219261433</v>
      </c>
      <c r="AC937" s="97">
        <f t="shared" ca="1" si="270"/>
        <v>6759.0103730739829</v>
      </c>
      <c r="AD937" s="97">
        <f ca="1">AC937+Assumptions!D47-Assumptions!D48-Assumptions!D49</f>
        <v>7899.5103730739829</v>
      </c>
      <c r="AE937" s="73">
        <f ca="1">AD937/Assumptions!D46</f>
        <v>169.88194350696739</v>
      </c>
      <c r="AF937" s="77">
        <f ca="1">AE937/Assumptions!D45-1</f>
        <v>0.68533674114054954</v>
      </c>
    </row>
    <row r="938" spans="2:32" x14ac:dyDescent="0.2">
      <c r="B938" s="130">
        <v>927</v>
      </c>
      <c r="C938" s="77">
        <f ca="1">MAX(Assumptions!F70,MIN(Assumptions!G70,NORMINV(RAND(),Assumptions!D70,Assumptions!E70)))</f>
        <v>0.1119680668724892</v>
      </c>
      <c r="D938" s="77">
        <f ca="1">MAX(Assumptions!F71,MIN(Assumptions!G71,NORMINV(RAND(),Assumptions!D71,Assumptions!E71)))</f>
        <v>0.33843525585362899</v>
      </c>
      <c r="E938" s="77">
        <f ca="1">MAX(Assumptions!F72,MIN(Assumptions!G72,NORMINV(RAND(),Assumptions!D72,Assumptions!E72)))</f>
        <v>6.6781276690564884E-2</v>
      </c>
      <c r="F938" s="77">
        <f ca="1">MAX(Assumptions!F73,MIN(Assumptions!G73,NORMINV(RAND(),Assumptions!D73,Assumptions!E73)))</f>
        <v>3.6177730082496848E-2</v>
      </c>
      <c r="G938" s="101">
        <f ca="1">MAX(Assumptions!F74,MIN(Assumptions!G74,NORMINV(RAND(),Assumptions!D74,Assumptions!E74)))</f>
        <v>14.589435104280842</v>
      </c>
      <c r="H938" s="77">
        <f ca="1">MAX(Assumptions!F75,MIN(Assumptions!G75,NORMINV(RAND(),Assumptions!D75,Assumptions!E75)))</f>
        <v>0.66529242737442229</v>
      </c>
      <c r="I938" s="97">
        <f ca="1">'Historical Financials'!F7*(1+C938)</f>
        <v>1153.7780661868946</v>
      </c>
      <c r="J938" s="97">
        <f t="shared" ca="1" si="253"/>
        <v>1282.9643658577202</v>
      </c>
      <c r="K938" s="97">
        <f t="shared" ca="1" si="254"/>
        <v>1426.6154057690981</v>
      </c>
      <c r="L938" s="97">
        <f t="shared" ca="1" si="255"/>
        <v>1586.3507749235757</v>
      </c>
      <c r="M938" s="97">
        <f t="shared" ca="1" si="256"/>
        <v>1763.9714045734436</v>
      </c>
      <c r="N938" s="54">
        <f>Assumptions!E59</f>
        <v>0.25</v>
      </c>
      <c r="O938" s="77">
        <f t="shared" ca="1" si="257"/>
        <v>0.27210881396340725</v>
      </c>
      <c r="P938" s="77">
        <f t="shared" ca="1" si="258"/>
        <v>0.2942176279268145</v>
      </c>
      <c r="Q938" s="77">
        <f t="shared" ca="1" si="259"/>
        <v>0.31632644189022174</v>
      </c>
      <c r="R938" s="77">
        <f t="shared" ca="1" si="260"/>
        <v>0.33843525585362899</v>
      </c>
      <c r="S938" s="97">
        <f t="shared" ca="1" si="261"/>
        <v>191.89995257621149</v>
      </c>
      <c r="T938" s="97">
        <f t="shared" ca="1" si="262"/>
        <v>232.2575195725484</v>
      </c>
      <c r="U938" s="97">
        <f t="shared" ca="1" si="263"/>
        <v>279.2467835529045</v>
      </c>
      <c r="V938" s="97">
        <f t="shared" ca="1" si="264"/>
        <v>333.84686441700029</v>
      </c>
      <c r="W938" s="97">
        <f t="shared" ca="1" si="265"/>
        <v>397.17300181230718</v>
      </c>
      <c r="X938" s="97">
        <f t="shared" ca="1" si="266"/>
        <v>1159.2484546007825</v>
      </c>
      <c r="Y938" s="97">
        <f t="shared" ca="1" si="267"/>
        <v>13447.520470043584</v>
      </c>
      <c r="Z938" s="97">
        <f t="shared" ca="1" si="268"/>
        <v>8709.7485206335405</v>
      </c>
      <c r="AA938" s="97">
        <f ca="1">Assumptions!D40*Y938+(1-Assumptions!D40)*Z938</f>
        <v>11315.523092809064</v>
      </c>
      <c r="AB938" s="97">
        <f t="shared" ca="1" si="269"/>
        <v>8190.2604368764496</v>
      </c>
      <c r="AC938" s="97">
        <f t="shared" ca="1" si="270"/>
        <v>9349.5088914772314</v>
      </c>
      <c r="AD938" s="97">
        <f ca="1">AC938+Assumptions!D47-Assumptions!D48-Assumptions!D49</f>
        <v>10490.008891477231</v>
      </c>
      <c r="AE938" s="73">
        <f ca="1">AD938/Assumptions!D46</f>
        <v>225.59158906402649</v>
      </c>
      <c r="AF938" s="77">
        <f ca="1">AE938/Assumptions!D45-1</f>
        <v>1.2380117962701043</v>
      </c>
    </row>
    <row r="939" spans="2:32" x14ac:dyDescent="0.2">
      <c r="B939" s="130">
        <v>928</v>
      </c>
      <c r="C939" s="77">
        <f ca="1">MAX(Assumptions!F70,MIN(Assumptions!G70,NORMINV(RAND(),Assumptions!D70,Assumptions!E70)))</f>
        <v>9.6520657802004722E-2</v>
      </c>
      <c r="D939" s="77">
        <f ca="1">MAX(Assumptions!F71,MIN(Assumptions!G71,NORMINV(RAND(),Assumptions!D71,Assumptions!E71)))</f>
        <v>0.29188245213477637</v>
      </c>
      <c r="E939" s="77">
        <f ca="1">MAX(Assumptions!F72,MIN(Assumptions!G72,NORMINV(RAND(),Assumptions!D72,Assumptions!E72)))</f>
        <v>7.1208374542100786E-2</v>
      </c>
      <c r="F939" s="77">
        <f ca="1">MAX(Assumptions!F73,MIN(Assumptions!G73,NORMINV(RAND(),Assumptions!D73,Assumptions!E73)))</f>
        <v>3.997338413751779E-2</v>
      </c>
      <c r="G939" s="101">
        <f ca="1">MAX(Assumptions!F74,MIN(Assumptions!G74,NORMINV(RAND(),Assumptions!D74,Assumptions!E74)))</f>
        <v>13.402175076925024</v>
      </c>
      <c r="H939" s="77">
        <f ca="1">MAX(Assumptions!F75,MIN(Assumptions!G75,NORMINV(RAND(),Assumptions!D75,Assumptions!E75)))</f>
        <v>0.60336694331804308</v>
      </c>
      <c r="I939" s="97">
        <f ca="1">'Historical Financials'!F7*(1+C939)</f>
        <v>1137.7498345353602</v>
      </c>
      <c r="J939" s="97">
        <f t="shared" ca="1" si="253"/>
        <v>1247.5661969788353</v>
      </c>
      <c r="K939" s="97">
        <f t="shared" ca="1" si="254"/>
        <v>1367.9821069627778</v>
      </c>
      <c r="L939" s="97">
        <f t="shared" ca="1" si="255"/>
        <v>1500.0206397881977</v>
      </c>
      <c r="M939" s="97">
        <f t="shared" ca="1" si="256"/>
        <v>1644.8036186571387</v>
      </c>
      <c r="N939" s="54">
        <f>Assumptions!E59</f>
        <v>0.25</v>
      </c>
      <c r="O939" s="77">
        <f t="shared" ca="1" si="257"/>
        <v>0.26047061303369412</v>
      </c>
      <c r="P939" s="77">
        <f t="shared" ca="1" si="258"/>
        <v>0.27094122606738819</v>
      </c>
      <c r="Q939" s="77">
        <f t="shared" ca="1" si="259"/>
        <v>0.28141183910108225</v>
      </c>
      <c r="R939" s="77">
        <f t="shared" ca="1" si="260"/>
        <v>0.29188245213477637</v>
      </c>
      <c r="S939" s="97">
        <f t="shared" ca="1" si="261"/>
        <v>171.62015998105238</v>
      </c>
      <c r="T939" s="97">
        <f t="shared" ca="1" si="262"/>
        <v>196.06670209353976</v>
      </c>
      <c r="U939" s="97">
        <f t="shared" ca="1" si="263"/>
        <v>223.63358270737891</v>
      </c>
      <c r="V939" s="97">
        <f t="shared" ca="1" si="264"/>
        <v>254.69540628249874</v>
      </c>
      <c r="W939" s="97">
        <f t="shared" ca="1" si="265"/>
        <v>289.6700216024114</v>
      </c>
      <c r="X939" s="97">
        <f t="shared" ca="1" si="266"/>
        <v>911.81149092436499</v>
      </c>
      <c r="Y939" s="97">
        <f t="shared" ca="1" si="267"/>
        <v>9644.6039760859512</v>
      </c>
      <c r="Z939" s="97">
        <f t="shared" ca="1" si="268"/>
        <v>6434.2410320046411</v>
      </c>
      <c r="AA939" s="97">
        <f ca="1">Assumptions!D40*Y939+(1-Assumptions!D40)*Z939</f>
        <v>8199.9406512493624</v>
      </c>
      <c r="AB939" s="97">
        <f t="shared" ca="1" si="269"/>
        <v>5813.5433171781533</v>
      </c>
      <c r="AC939" s="97">
        <f t="shared" ca="1" si="270"/>
        <v>6725.3548081025183</v>
      </c>
      <c r="AD939" s="97">
        <f ca="1">AC939+Assumptions!D47-Assumptions!D48-Assumptions!D49</f>
        <v>7865.8548081025183</v>
      </c>
      <c r="AE939" s="73">
        <f ca="1">AD939/Assumptions!D46</f>
        <v>169.1581679161832</v>
      </c>
      <c r="AF939" s="77">
        <f ca="1">AE939/Assumptions!D45-1</f>
        <v>0.6781564277399128</v>
      </c>
    </row>
    <row r="940" spans="2:32" x14ac:dyDescent="0.2">
      <c r="B940" s="130">
        <v>929</v>
      </c>
      <c r="C940" s="77">
        <f ca="1">MAX(Assumptions!F70,MIN(Assumptions!G70,NORMINV(RAND(),Assumptions!D70,Assumptions!E70)))</f>
        <v>0.11690219816322955</v>
      </c>
      <c r="D940" s="77">
        <f ca="1">MAX(Assumptions!F71,MIN(Assumptions!G71,NORMINV(RAND(),Assumptions!D71,Assumptions!E71)))</f>
        <v>0.29338311686554142</v>
      </c>
      <c r="E940" s="77">
        <f ca="1">MAX(Assumptions!F72,MIN(Assumptions!G72,NORMINV(RAND(),Assumptions!D72,Assumptions!E72)))</f>
        <v>8.5876418077450403E-2</v>
      </c>
      <c r="F940" s="77">
        <f ca="1">MAX(Assumptions!F73,MIN(Assumptions!G73,NORMINV(RAND(),Assumptions!D73,Assumptions!E73)))</f>
        <v>2.3743773368248212E-2</v>
      </c>
      <c r="G940" s="101">
        <f ca="1">MAX(Assumptions!F74,MIN(Assumptions!G74,NORMINV(RAND(),Assumptions!D74,Assumptions!E74)))</f>
        <v>17.115068716224819</v>
      </c>
      <c r="H940" s="77">
        <f ca="1">MAX(Assumptions!F75,MIN(Assumptions!G75,NORMINV(RAND(),Assumptions!D75,Assumptions!E75)))</f>
        <v>0.72474110597577868</v>
      </c>
      <c r="I940" s="97">
        <f ca="1">'Historical Financials'!F7*(1+C940)</f>
        <v>1158.8977208141669</v>
      </c>
      <c r="J940" s="97">
        <f t="shared" ca="1" si="253"/>
        <v>1294.3754118236996</v>
      </c>
      <c r="K940" s="97">
        <f t="shared" ca="1" si="254"/>
        <v>1445.6907427143253</v>
      </c>
      <c r="L940" s="97">
        <f t="shared" ca="1" si="255"/>
        <v>1614.6951684018618</v>
      </c>
      <c r="M940" s="97">
        <f t="shared" ca="1" si="256"/>
        <v>1803.4565829515855</v>
      </c>
      <c r="N940" s="54">
        <f>Assumptions!E59</f>
        <v>0.25</v>
      </c>
      <c r="O940" s="77">
        <f t="shared" ca="1" si="257"/>
        <v>0.26084577921638535</v>
      </c>
      <c r="P940" s="77">
        <f t="shared" ca="1" si="258"/>
        <v>0.27169155843277071</v>
      </c>
      <c r="Q940" s="77">
        <f t="shared" ca="1" si="259"/>
        <v>0.28253733764915606</v>
      </c>
      <c r="R940" s="77">
        <f t="shared" ca="1" si="260"/>
        <v>0.29338311686554142</v>
      </c>
      <c r="S940" s="97">
        <f t="shared" ca="1" si="261"/>
        <v>209.97520397391713</v>
      </c>
      <c r="T940" s="97">
        <f t="shared" ca="1" si="262"/>
        <v>244.69605209823246</v>
      </c>
      <c r="U940" s="97">
        <f t="shared" ca="1" si="263"/>
        <v>284.66523999732863</v>
      </c>
      <c r="V940" s="97">
        <f t="shared" ca="1" si="264"/>
        <v>330.63535317035547</v>
      </c>
      <c r="W940" s="97">
        <f t="shared" ca="1" si="265"/>
        <v>383.46321045295849</v>
      </c>
      <c r="X940" s="97">
        <f t="shared" ca="1" si="266"/>
        <v>1115.0214645433907</v>
      </c>
      <c r="Y940" s="97">
        <f t="shared" ca="1" si="267"/>
        <v>6318.2257226348656</v>
      </c>
      <c r="Z940" s="97">
        <f t="shared" ca="1" si="268"/>
        <v>9055.6464135013521</v>
      </c>
      <c r="AA940" s="97">
        <f ca="1">Assumptions!D40*Y940+(1-Assumptions!D40)*Z940</f>
        <v>7550.0650335247847</v>
      </c>
      <c r="AB940" s="97">
        <f t="shared" ca="1" si="269"/>
        <v>5000.9059163729153</v>
      </c>
      <c r="AC940" s="97">
        <f t="shared" ca="1" si="270"/>
        <v>6115.927380916306</v>
      </c>
      <c r="AD940" s="97">
        <f ca="1">AC940+Assumptions!D47-Assumptions!D48-Assumptions!D49</f>
        <v>7256.427380916306</v>
      </c>
      <c r="AE940" s="73">
        <f ca="1">AD940/Assumptions!D46</f>
        <v>156.05220174013562</v>
      </c>
      <c r="AF940" s="77">
        <f ca="1">AE940/Assumptions!D45-1</f>
        <v>0.54813692202515485</v>
      </c>
    </row>
    <row r="941" spans="2:32" x14ac:dyDescent="0.2">
      <c r="B941" s="130">
        <v>930</v>
      </c>
      <c r="C941" s="77">
        <f ca="1">MAX(Assumptions!F70,MIN(Assumptions!G70,NORMINV(RAND(),Assumptions!D70,Assumptions!E70)))</f>
        <v>0.15291900646624423</v>
      </c>
      <c r="D941" s="77">
        <f ca="1">MAX(Assumptions!F71,MIN(Assumptions!G71,NORMINV(RAND(),Assumptions!D71,Assumptions!E71)))</f>
        <v>0.27285532273791435</v>
      </c>
      <c r="E941" s="77">
        <f ca="1">MAX(Assumptions!F72,MIN(Assumptions!G72,NORMINV(RAND(),Assumptions!D72,Assumptions!E72)))</f>
        <v>8.5613026148520774E-2</v>
      </c>
      <c r="F941" s="77">
        <f ca="1">MAX(Assumptions!F73,MIN(Assumptions!G73,NORMINV(RAND(),Assumptions!D73,Assumptions!E73)))</f>
        <v>3.4999278898621533E-2</v>
      </c>
      <c r="G941" s="101">
        <f ca="1">MAX(Assumptions!F74,MIN(Assumptions!G74,NORMINV(RAND(),Assumptions!D74,Assumptions!E74)))</f>
        <v>13.609603179165008</v>
      </c>
      <c r="H941" s="77">
        <f ca="1">MAX(Assumptions!F75,MIN(Assumptions!G75,NORMINV(RAND(),Assumptions!D75,Assumptions!E75)))</f>
        <v>0.61418380813901896</v>
      </c>
      <c r="I941" s="97">
        <f ca="1">'Historical Financials'!F7*(1+C941)</f>
        <v>1196.268761109375</v>
      </c>
      <c r="J941" s="97">
        <f t="shared" ca="1" si="253"/>
        <v>1379.2009915248254</v>
      </c>
      <c r="K941" s="97">
        <f t="shared" ca="1" si="254"/>
        <v>1590.1070368660608</v>
      </c>
      <c r="L941" s="97">
        <f t="shared" ca="1" si="255"/>
        <v>1833.2646251186025</v>
      </c>
      <c r="M941" s="97">
        <f t="shared" ca="1" si="256"/>
        <v>2113.605630181451</v>
      </c>
      <c r="N941" s="54">
        <f>Assumptions!E59</f>
        <v>0.25</v>
      </c>
      <c r="O941" s="77">
        <f t="shared" ca="1" si="257"/>
        <v>0.25571383068447862</v>
      </c>
      <c r="P941" s="77">
        <f t="shared" ca="1" si="258"/>
        <v>0.26142766136895718</v>
      </c>
      <c r="Q941" s="77">
        <f t="shared" ca="1" si="259"/>
        <v>0.26714149205343574</v>
      </c>
      <c r="R941" s="77">
        <f t="shared" ca="1" si="260"/>
        <v>0.27285532273791435</v>
      </c>
      <c r="S941" s="97">
        <f t="shared" ca="1" si="261"/>
        <v>183.68222581397558</v>
      </c>
      <c r="T941" s="97">
        <f t="shared" ca="1" si="262"/>
        <v>216.61081765534536</v>
      </c>
      <c r="U941" s="97">
        <f t="shared" ca="1" si="263"/>
        <v>255.31495854932095</v>
      </c>
      <c r="V941" s="97">
        <f t="shared" ca="1" si="264"/>
        <v>300.79102142224343</v>
      </c>
      <c r="W941" s="97">
        <f t="shared" ca="1" si="265"/>
        <v>354.20505119205671</v>
      </c>
      <c r="X941" s="97">
        <f t="shared" ca="1" si="266"/>
        <v>1003.9913057215944</v>
      </c>
      <c r="Y941" s="97">
        <f t="shared" ca="1" si="267"/>
        <v>7243.1304237557288</v>
      </c>
      <c r="Z941" s="97">
        <f t="shared" ca="1" si="268"/>
        <v>7848.774466044847</v>
      </c>
      <c r="AA941" s="97">
        <f ca="1">Assumptions!D40*Y941+(1-Assumptions!D40)*Z941</f>
        <v>7515.6702427858327</v>
      </c>
      <c r="AB941" s="97">
        <f t="shared" ca="1" si="269"/>
        <v>4984.1658831547902</v>
      </c>
      <c r="AC941" s="97">
        <f t="shared" ca="1" si="270"/>
        <v>5988.1571888763847</v>
      </c>
      <c r="AD941" s="97">
        <f ca="1">AC941+Assumptions!D47-Assumptions!D48-Assumptions!D49</f>
        <v>7128.6571888763847</v>
      </c>
      <c r="AE941" s="73">
        <f ca="1">AD941/Assumptions!D46</f>
        <v>153.30445567476096</v>
      </c>
      <c r="AF941" s="77">
        <f ca="1">AE941/Assumptions!D45-1</f>
        <v>0.52087753645596191</v>
      </c>
    </row>
    <row r="942" spans="2:32" x14ac:dyDescent="0.2">
      <c r="B942" s="130">
        <v>931</v>
      </c>
      <c r="C942" s="77">
        <f ca="1">MAX(Assumptions!F70,MIN(Assumptions!G70,NORMINV(RAND(),Assumptions!D70,Assumptions!E70)))</f>
        <v>0.12226248887817122</v>
      </c>
      <c r="D942" s="77">
        <f ca="1">MAX(Assumptions!F71,MIN(Assumptions!G71,NORMINV(RAND(),Assumptions!D71,Assumptions!E71)))</f>
        <v>0.3603650649160377</v>
      </c>
      <c r="E942" s="77">
        <f ca="1">MAX(Assumptions!F72,MIN(Assumptions!G72,NORMINV(RAND(),Assumptions!D72,Assumptions!E72)))</f>
        <v>0.10018653733897054</v>
      </c>
      <c r="F942" s="77">
        <f ca="1">MAX(Assumptions!F73,MIN(Assumptions!G73,NORMINV(RAND(),Assumptions!D73,Assumptions!E73)))</f>
        <v>3.8283770097781951E-2</v>
      </c>
      <c r="G942" s="101">
        <f ca="1">MAX(Assumptions!F74,MIN(Assumptions!G74,NORMINV(RAND(),Assumptions!D74,Assumptions!E74)))</f>
        <v>18.664783957047923</v>
      </c>
      <c r="H942" s="77">
        <f ca="1">MAX(Assumptions!F75,MIN(Assumptions!G75,NORMINV(RAND(),Assumptions!D75,Assumptions!E75)))</f>
        <v>0.56415909497608852</v>
      </c>
      <c r="I942" s="97">
        <f ca="1">'Historical Financials'!F7*(1+C942)</f>
        <v>1164.4595584599904</v>
      </c>
      <c r="J942" s="97">
        <f t="shared" ca="1" si="253"/>
        <v>1306.8292822752851</v>
      </c>
      <c r="K942" s="97">
        <f t="shared" ca="1" si="254"/>
        <v>1466.6054828651356</v>
      </c>
      <c r="L942" s="97">
        <f t="shared" ca="1" si="255"/>
        <v>1645.9163194025991</v>
      </c>
      <c r="M942" s="97">
        <f t="shared" ca="1" si="256"/>
        <v>1847.1501450979597</v>
      </c>
      <c r="N942" s="54">
        <f>Assumptions!E59</f>
        <v>0.25</v>
      </c>
      <c r="O942" s="77">
        <f t="shared" ca="1" si="257"/>
        <v>0.27759126622900943</v>
      </c>
      <c r="P942" s="77">
        <f t="shared" ca="1" si="258"/>
        <v>0.30518253245801885</v>
      </c>
      <c r="Q942" s="77">
        <f t="shared" ca="1" si="259"/>
        <v>0.33277379868702828</v>
      </c>
      <c r="R942" s="77">
        <f t="shared" ca="1" si="260"/>
        <v>0.3603650649160377</v>
      </c>
      <c r="S942" s="97">
        <f t="shared" ca="1" si="261"/>
        <v>164.23511265926095</v>
      </c>
      <c r="T942" s="97">
        <f t="shared" ca="1" si="262"/>
        <v>204.65683289231839</v>
      </c>
      <c r="U942" s="97">
        <f t="shared" ca="1" si="263"/>
        <v>252.50766782027341</v>
      </c>
      <c r="V942" s="97">
        <f t="shared" ca="1" si="264"/>
        <v>308.99999297813571</v>
      </c>
      <c r="W942" s="97">
        <f t="shared" ca="1" si="265"/>
        <v>375.53158873202193</v>
      </c>
      <c r="X942" s="97">
        <f t="shared" ca="1" si="266"/>
        <v>951.8621448372545</v>
      </c>
      <c r="Y942" s="97">
        <f t="shared" ca="1" si="267"/>
        <v>6298.7225146222227</v>
      </c>
      <c r="Z942" s="97">
        <f t="shared" ca="1" si="268"/>
        <v>12424.183240415974</v>
      </c>
      <c r="AA942" s="97">
        <f ca="1">Assumptions!D40*Y942+(1-Assumptions!D40)*Z942</f>
        <v>9055.1798412294102</v>
      </c>
      <c r="AB942" s="97">
        <f t="shared" ca="1" si="269"/>
        <v>5617.7893250743273</v>
      </c>
      <c r="AC942" s="97">
        <f t="shared" ca="1" si="270"/>
        <v>6569.6514699115814</v>
      </c>
      <c r="AD942" s="97">
        <f ca="1">AC942+Assumptions!D47-Assumptions!D48-Assumptions!D49</f>
        <v>7710.1514699115814</v>
      </c>
      <c r="AE942" s="73">
        <f ca="1">AD942/Assumptions!D46</f>
        <v>165.8097090303566</v>
      </c>
      <c r="AF942" s="77">
        <f ca="1">AE942/Assumptions!D45-1</f>
        <v>0.64493758958687097</v>
      </c>
    </row>
    <row r="943" spans="2:32" x14ac:dyDescent="0.2">
      <c r="B943" s="130">
        <v>932</v>
      </c>
      <c r="C943" s="77">
        <f ca="1">MAX(Assumptions!F70,MIN(Assumptions!G70,NORMINV(RAND(),Assumptions!D70,Assumptions!E70)))</f>
        <v>0.12298503456572502</v>
      </c>
      <c r="D943" s="77">
        <f ca="1">MAX(Assumptions!F71,MIN(Assumptions!G71,NORMINV(RAND(),Assumptions!D71,Assumptions!E71)))</f>
        <v>0.31126393790191054</v>
      </c>
      <c r="E943" s="77">
        <f ca="1">MAX(Assumptions!F72,MIN(Assumptions!G72,NORMINV(RAND(),Assumptions!D72,Assumptions!E72)))</f>
        <v>9.6655539550655603E-2</v>
      </c>
      <c r="F943" s="77">
        <f ca="1">MAX(Assumptions!F73,MIN(Assumptions!G73,NORMINV(RAND(),Assumptions!D73,Assumptions!E73)))</f>
        <v>3.3111490834412935E-2</v>
      </c>
      <c r="G943" s="101">
        <f ca="1">MAX(Assumptions!F74,MIN(Assumptions!G74,NORMINV(RAND(),Assumptions!D74,Assumptions!E74)))</f>
        <v>15.974219349313106</v>
      </c>
      <c r="H943" s="77">
        <f ca="1">MAX(Assumptions!F75,MIN(Assumptions!G75,NORMINV(RAND(),Assumptions!D75,Assumptions!E75)))</f>
        <v>0.50550497558883722</v>
      </c>
      <c r="I943" s="97">
        <f ca="1">'Historical Financials'!F7*(1+C943)</f>
        <v>1165.2092718653962</v>
      </c>
      <c r="J943" s="97">
        <f t="shared" ca="1" si="253"/>
        <v>1308.5125744420652</v>
      </c>
      <c r="K943" s="97">
        <f t="shared" ca="1" si="254"/>
        <v>1469.4400386395084</v>
      </c>
      <c r="L943" s="97">
        <f t="shared" ca="1" si="255"/>
        <v>1650.1591725838487</v>
      </c>
      <c r="M943" s="97">
        <f t="shared" ca="1" si="256"/>
        <v>1853.1040554630215</v>
      </c>
      <c r="N943" s="54">
        <f>Assumptions!E59</f>
        <v>0.25</v>
      </c>
      <c r="O943" s="77">
        <f t="shared" ca="1" si="257"/>
        <v>0.26531598447547766</v>
      </c>
      <c r="P943" s="77">
        <f t="shared" ca="1" si="258"/>
        <v>0.28063196895095527</v>
      </c>
      <c r="Q943" s="77">
        <f t="shared" ca="1" si="259"/>
        <v>0.29594795342643287</v>
      </c>
      <c r="R943" s="77">
        <f t="shared" ca="1" si="260"/>
        <v>0.31126393790191054</v>
      </c>
      <c r="S943" s="97">
        <f t="shared" ca="1" si="261"/>
        <v>147.25477113255099</v>
      </c>
      <c r="T943" s="97">
        <f t="shared" ca="1" si="262"/>
        <v>175.49580947539874</v>
      </c>
      <c r="U943" s="97">
        <f t="shared" ca="1" si="263"/>
        <v>208.45602262430987</v>
      </c>
      <c r="V943" s="97">
        <f t="shared" ca="1" si="264"/>
        <v>246.86903162645444</v>
      </c>
      <c r="W943" s="97">
        <f t="shared" ca="1" si="265"/>
        <v>291.57752732562057</v>
      </c>
      <c r="X943" s="97">
        <f t="shared" ca="1" si="266"/>
        <v>792.75890864083772</v>
      </c>
      <c r="Y943" s="97">
        <f t="shared" ca="1" si="267"/>
        <v>4740.5240936777909</v>
      </c>
      <c r="Z943" s="97">
        <f t="shared" ca="1" si="268"/>
        <v>9214.0010558832819</v>
      </c>
      <c r="AA943" s="97">
        <f ca="1">Assumptions!D40*Y943+(1-Assumptions!D40)*Z943</f>
        <v>6753.5887266702612</v>
      </c>
      <c r="AB943" s="97">
        <f t="shared" ca="1" si="269"/>
        <v>4257.7820453040822</v>
      </c>
      <c r="AC943" s="97">
        <f t="shared" ca="1" si="270"/>
        <v>5050.5409539449201</v>
      </c>
      <c r="AD943" s="97">
        <f ca="1">AC943+Assumptions!D47-Assumptions!D48-Assumptions!D49</f>
        <v>6191.0409539449201</v>
      </c>
      <c r="AE943" s="73">
        <f ca="1">AD943/Assumptions!D46</f>
        <v>133.14066567623485</v>
      </c>
      <c r="AF943" s="77">
        <f ca="1">AE943/Assumptions!D45-1</f>
        <v>0.32083993726423454</v>
      </c>
    </row>
    <row r="944" spans="2:32" x14ac:dyDescent="0.2">
      <c r="B944" s="130">
        <v>933</v>
      </c>
      <c r="C944" s="77">
        <f ca="1">MAX(Assumptions!F70,MIN(Assumptions!G70,NORMINV(RAND(),Assumptions!D70,Assumptions!E70)))</f>
        <v>0.17644838991429596</v>
      </c>
      <c r="D944" s="77">
        <f ca="1">MAX(Assumptions!F71,MIN(Assumptions!G71,NORMINV(RAND(),Assumptions!D71,Assumptions!E71)))</f>
        <v>0.33783169172227978</v>
      </c>
      <c r="E944" s="77">
        <f ca="1">MAX(Assumptions!F72,MIN(Assumptions!G72,NORMINV(RAND(),Assumptions!D72,Assumptions!E72)))</f>
        <v>9.0058294703976763E-2</v>
      </c>
      <c r="F944" s="77">
        <f ca="1">MAX(Assumptions!F73,MIN(Assumptions!G73,NORMINV(RAND(),Assumptions!D73,Assumptions!E73)))</f>
        <v>4.8300629105574741E-2</v>
      </c>
      <c r="G944" s="101">
        <f ca="1">MAX(Assumptions!F74,MIN(Assumptions!G74,NORMINV(RAND(),Assumptions!D74,Assumptions!E74)))</f>
        <v>14.802440027807684</v>
      </c>
      <c r="H944" s="77">
        <f ca="1">MAX(Assumptions!F75,MIN(Assumptions!G75,NORMINV(RAND(),Assumptions!D75,Assumptions!E75)))</f>
        <v>0.57762387062717224</v>
      </c>
      <c r="I944" s="97">
        <f ca="1">'Historical Financials'!F7*(1+C944)</f>
        <v>1220.6828493750734</v>
      </c>
      <c r="J944" s="97">
        <f t="shared" ca="1" si="253"/>
        <v>1436.0703727433001</v>
      </c>
      <c r="K944" s="97">
        <f t="shared" ca="1" si="254"/>
        <v>1689.4626778174782</v>
      </c>
      <c r="L944" s="97">
        <f t="shared" ca="1" si="255"/>
        <v>1987.5656471386669</v>
      </c>
      <c r="M944" s="97">
        <f t="shared" ca="1" si="256"/>
        <v>2338.2684054252504</v>
      </c>
      <c r="N944" s="54">
        <f>Assumptions!E59</f>
        <v>0.25</v>
      </c>
      <c r="O944" s="77">
        <f t="shared" ca="1" si="257"/>
        <v>0.27195792293056997</v>
      </c>
      <c r="P944" s="77">
        <f t="shared" ca="1" si="258"/>
        <v>0.29391584586113989</v>
      </c>
      <c r="Q944" s="77">
        <f t="shared" ca="1" si="259"/>
        <v>0.31587376879170981</v>
      </c>
      <c r="R944" s="77">
        <f t="shared" ca="1" si="260"/>
        <v>0.33783169172227978</v>
      </c>
      <c r="S944" s="97">
        <f t="shared" ca="1" si="261"/>
        <v>176.27388806605884</v>
      </c>
      <c r="T944" s="97">
        <f t="shared" ca="1" si="262"/>
        <v>225.59141610968987</v>
      </c>
      <c r="U944" s="97">
        <f t="shared" ca="1" si="263"/>
        <v>286.82482371119141</v>
      </c>
      <c r="V944" s="97">
        <f t="shared" ca="1" si="264"/>
        <v>362.64373278549471</v>
      </c>
      <c r="W944" s="97">
        <f t="shared" ca="1" si="265"/>
        <v>456.28887682176065</v>
      </c>
      <c r="X944" s="97">
        <f t="shared" ca="1" si="266"/>
        <v>1126.3400326855053</v>
      </c>
      <c r="Y944" s="97">
        <f t="shared" ca="1" si="267"/>
        <v>11454.852893990137</v>
      </c>
      <c r="Z944" s="97">
        <f t="shared" ca="1" si="268"/>
        <v>11693.056810786366</v>
      </c>
      <c r="AA944" s="97">
        <f ca="1">Assumptions!D40*Y944+(1-Assumptions!D40)*Z944</f>
        <v>11562.04465654844</v>
      </c>
      <c r="AB944" s="97">
        <f t="shared" ca="1" si="269"/>
        <v>7512.5265957443298</v>
      </c>
      <c r="AC944" s="97">
        <f t="shared" ca="1" si="270"/>
        <v>8638.8666284298342</v>
      </c>
      <c r="AD944" s="97">
        <f ca="1">AC944+Assumptions!D47-Assumptions!D48-Assumptions!D49</f>
        <v>9779.3666284298342</v>
      </c>
      <c r="AE944" s="73">
        <f ca="1">AD944/Assumptions!D46</f>
        <v>210.30895975117923</v>
      </c>
      <c r="AF944" s="77">
        <f ca="1">AE944/Assumptions!D45-1</f>
        <v>1.0863984102299526</v>
      </c>
    </row>
    <row r="945" spans="2:32" x14ac:dyDescent="0.2">
      <c r="B945" s="130">
        <v>934</v>
      </c>
      <c r="C945" s="77">
        <f ca="1">MAX(Assumptions!F70,MIN(Assumptions!G70,NORMINV(RAND(),Assumptions!D70,Assumptions!E70)))</f>
        <v>0.16731294535192959</v>
      </c>
      <c r="D945" s="77">
        <f ca="1">MAX(Assumptions!F71,MIN(Assumptions!G71,NORMINV(RAND(),Assumptions!D71,Assumptions!E71)))</f>
        <v>0.27942032109952741</v>
      </c>
      <c r="E945" s="77">
        <f ca="1">MAX(Assumptions!F72,MIN(Assumptions!G72,NORMINV(RAND(),Assumptions!D72,Assumptions!E72)))</f>
        <v>8.3808994620325997E-2</v>
      </c>
      <c r="F945" s="77">
        <f ca="1">MAX(Assumptions!F73,MIN(Assumptions!G73,NORMINV(RAND(),Assumptions!D73,Assumptions!E73)))</f>
        <v>3.8330809949589921E-2</v>
      </c>
      <c r="G945" s="101">
        <f ca="1">MAX(Assumptions!F74,MIN(Assumptions!G74,NORMINV(RAND(),Assumptions!D74,Assumptions!E74)))</f>
        <v>15.032092350599319</v>
      </c>
      <c r="H945" s="77">
        <f ca="1">MAX(Assumptions!F75,MIN(Assumptions!G75,NORMINV(RAND(),Assumptions!D75,Assumptions!E75)))</f>
        <v>0.61186138489229491</v>
      </c>
      <c r="I945" s="97">
        <f ca="1">'Historical Financials'!F7*(1+C945)</f>
        <v>1211.2039120971619</v>
      </c>
      <c r="J945" s="97">
        <f t="shared" ca="1" si="253"/>
        <v>1413.8540060519176</v>
      </c>
      <c r="K945" s="97">
        <f t="shared" ca="1" si="254"/>
        <v>1650.4100841020888</v>
      </c>
      <c r="L945" s="97">
        <f t="shared" ca="1" si="255"/>
        <v>1926.5450563117352</v>
      </c>
      <c r="M945" s="97">
        <f t="shared" ca="1" si="256"/>
        <v>2248.8809840364506</v>
      </c>
      <c r="N945" s="54">
        <f>Assumptions!E59</f>
        <v>0.25</v>
      </c>
      <c r="O945" s="77">
        <f t="shared" ca="1" si="257"/>
        <v>0.25735508027488185</v>
      </c>
      <c r="P945" s="77">
        <f t="shared" ca="1" si="258"/>
        <v>0.26471016054976371</v>
      </c>
      <c r="Q945" s="77">
        <f t="shared" ca="1" si="259"/>
        <v>0.27206524082464556</v>
      </c>
      <c r="R945" s="77">
        <f t="shared" ca="1" si="260"/>
        <v>0.27942032109952741</v>
      </c>
      <c r="S945" s="97">
        <f t="shared" ca="1" si="261"/>
        <v>185.27222576068374</v>
      </c>
      <c r="T945" s="97">
        <f t="shared" ca="1" si="262"/>
        <v>222.63342002818297</v>
      </c>
      <c r="U945" s="97">
        <f t="shared" ca="1" si="263"/>
        <v>267.31019660901484</v>
      </c>
      <c r="V945" s="97">
        <f t="shared" ca="1" si="264"/>
        <v>320.70466361287083</v>
      </c>
      <c r="W945" s="97">
        <f t="shared" ca="1" si="265"/>
        <v>384.48332118084602</v>
      </c>
      <c r="X945" s="97">
        <f t="shared" ca="1" si="266"/>
        <v>1059.986507873848</v>
      </c>
      <c r="Y945" s="97">
        <f t="shared" ca="1" si="267"/>
        <v>8778.2940586611294</v>
      </c>
      <c r="Z945" s="97">
        <f t="shared" ca="1" si="268"/>
        <v>9445.9119891558275</v>
      </c>
      <c r="AA945" s="97">
        <f ca="1">Assumptions!D40*Y945+(1-Assumptions!D40)*Z945</f>
        <v>9078.722127383744</v>
      </c>
      <c r="AB945" s="97">
        <f t="shared" ca="1" si="269"/>
        <v>6071.0102925199699</v>
      </c>
      <c r="AC945" s="97">
        <f t="shared" ca="1" si="270"/>
        <v>7130.9968003938175</v>
      </c>
      <c r="AD945" s="97">
        <f ca="1">AC945+Assumptions!D47-Assumptions!D48-Assumptions!D49</f>
        <v>8271.4968003938175</v>
      </c>
      <c r="AE945" s="73">
        <f ca="1">AD945/Assumptions!D46</f>
        <v>177.88165162137241</v>
      </c>
      <c r="AF945" s="77">
        <f ca="1">AE945/Assumptions!D45-1</f>
        <v>0.76469892481520252</v>
      </c>
    </row>
    <row r="946" spans="2:32" x14ac:dyDescent="0.2">
      <c r="B946" s="130">
        <v>935</v>
      </c>
      <c r="C946" s="77">
        <f ca="1">MAX(Assumptions!F70,MIN(Assumptions!G70,NORMINV(RAND(),Assumptions!D70,Assumptions!E70)))</f>
        <v>0.21142063991892127</v>
      </c>
      <c r="D946" s="77">
        <f ca="1">MAX(Assumptions!F71,MIN(Assumptions!G71,NORMINV(RAND(),Assumptions!D71,Assumptions!E71)))</f>
        <v>0.33040386988836618</v>
      </c>
      <c r="E946" s="77">
        <f ca="1">MAX(Assumptions!F72,MIN(Assumptions!G72,NORMINV(RAND(),Assumptions!D72,Assumptions!E72)))</f>
        <v>7.1965181540718307E-2</v>
      </c>
      <c r="F946" s="77">
        <f ca="1">MAX(Assumptions!F73,MIN(Assumptions!G73,NORMINV(RAND(),Assumptions!D73,Assumptions!E73)))</f>
        <v>3.1099602463816281E-2</v>
      </c>
      <c r="G946" s="101">
        <f ca="1">MAX(Assumptions!F74,MIN(Assumptions!G74,NORMINV(RAND(),Assumptions!D74,Assumptions!E74)))</f>
        <v>16.65588264079414</v>
      </c>
      <c r="H946" s="77">
        <f ca="1">MAX(Assumptions!F75,MIN(Assumptions!G75,NORMINV(RAND(),Assumptions!D75,Assumptions!E75)))</f>
        <v>0.63637871499018739</v>
      </c>
      <c r="I946" s="97">
        <f ca="1">'Historical Financials'!F7*(1+C946)</f>
        <v>1256.9700559798728</v>
      </c>
      <c r="J946" s="97">
        <f t="shared" ca="1" si="253"/>
        <v>1522.7194695740598</v>
      </c>
      <c r="K946" s="97">
        <f t="shared" ca="1" si="254"/>
        <v>1844.6537942484078</v>
      </c>
      <c r="L946" s="97">
        <f t="shared" ca="1" si="255"/>
        <v>2234.6516798572725</v>
      </c>
      <c r="M946" s="97">
        <f t="shared" ca="1" si="256"/>
        <v>2707.1031680085898</v>
      </c>
      <c r="N946" s="54">
        <f>Assumptions!E59</f>
        <v>0.25</v>
      </c>
      <c r="O946" s="77">
        <f t="shared" ca="1" si="257"/>
        <v>0.27010096747209156</v>
      </c>
      <c r="P946" s="77">
        <f t="shared" ca="1" si="258"/>
        <v>0.29020193494418312</v>
      </c>
      <c r="Q946" s="77">
        <f t="shared" ca="1" si="259"/>
        <v>0.31030290241627462</v>
      </c>
      <c r="R946" s="77">
        <f t="shared" ca="1" si="260"/>
        <v>0.33040386988836618</v>
      </c>
      <c r="S946" s="97">
        <f t="shared" ca="1" si="261"/>
        <v>199.97724725140384</v>
      </c>
      <c r="T946" s="97">
        <f t="shared" ca="1" si="262"/>
        <v>261.7349301530773</v>
      </c>
      <c r="U946" s="97">
        <f t="shared" ca="1" si="263"/>
        <v>340.6675903539562</v>
      </c>
      <c r="V946" s="97">
        <f t="shared" ca="1" si="264"/>
        <v>441.27702989956055</v>
      </c>
      <c r="W946" s="97">
        <f t="shared" ca="1" si="265"/>
        <v>569.20089963966461</v>
      </c>
      <c r="X946" s="97">
        <f t="shared" ca="1" si="266"/>
        <v>1427.1959180384551</v>
      </c>
      <c r="Y946" s="97">
        <f t="shared" ca="1" si="267"/>
        <v>14361.788933323425</v>
      </c>
      <c r="Z946" s="97">
        <f t="shared" ca="1" si="268"/>
        <v>14897.643745955396</v>
      </c>
      <c r="AA946" s="97">
        <f ca="1">Assumptions!D40*Y946+(1-Assumptions!D40)*Z946</f>
        <v>14602.923599007812</v>
      </c>
      <c r="AB946" s="97">
        <f t="shared" ca="1" si="269"/>
        <v>10316.595828932846</v>
      </c>
      <c r="AC946" s="97">
        <f t="shared" ca="1" si="270"/>
        <v>11743.791746971301</v>
      </c>
      <c r="AD946" s="97">
        <f ca="1">AC946+Assumptions!D47-Assumptions!D48-Assumptions!D49</f>
        <v>12884.291746971301</v>
      </c>
      <c r="AE946" s="73">
        <f ca="1">AD946/Assumptions!D46</f>
        <v>277.08154294561939</v>
      </c>
      <c r="AF946" s="77">
        <f ca="1">AE946/Assumptions!D45-1</f>
        <v>1.7488248308097161</v>
      </c>
    </row>
    <row r="947" spans="2:32" x14ac:dyDescent="0.2">
      <c r="B947" s="130">
        <v>936</v>
      </c>
      <c r="C947" s="77">
        <f ca="1">MAX(Assumptions!F70,MIN(Assumptions!G70,NORMINV(RAND(),Assumptions!D70,Assumptions!E70)))</f>
        <v>0.1517582507209618</v>
      </c>
      <c r="D947" s="77">
        <f ca="1">MAX(Assumptions!F71,MIN(Assumptions!G71,NORMINV(RAND(),Assumptions!D71,Assumptions!E71)))</f>
        <v>0.35237276424660163</v>
      </c>
      <c r="E947" s="77">
        <f ca="1">MAX(Assumptions!F72,MIN(Assumptions!G72,NORMINV(RAND(),Assumptions!D72,Assumptions!E72)))</f>
        <v>8.9548616108283838E-2</v>
      </c>
      <c r="F947" s="77">
        <f ca="1">MAX(Assumptions!F73,MIN(Assumptions!G73,NORMINV(RAND(),Assumptions!D73,Assumptions!E73)))</f>
        <v>3.305532596845677E-2</v>
      </c>
      <c r="G947" s="101">
        <f ca="1">MAX(Assumptions!F74,MIN(Assumptions!G74,NORMINV(RAND(),Assumptions!D74,Assumptions!E74)))</f>
        <v>14.100560784641644</v>
      </c>
      <c r="H947" s="77">
        <f ca="1">MAX(Assumptions!F75,MIN(Assumptions!G75,NORMINV(RAND(),Assumptions!D75,Assumptions!E75)))</f>
        <v>0.49478175470379437</v>
      </c>
      <c r="I947" s="97">
        <f ca="1">'Historical Financials'!F7*(1+C947)</f>
        <v>1195.0643609480699</v>
      </c>
      <c r="J947" s="97">
        <f t="shared" ca="1" si="253"/>
        <v>1376.4252378645131</v>
      </c>
      <c r="K947" s="97">
        <f t="shared" ca="1" si="254"/>
        <v>1585.3091242110154</v>
      </c>
      <c r="L947" s="97">
        <f t="shared" ca="1" si="255"/>
        <v>1825.892863753259</v>
      </c>
      <c r="M947" s="97">
        <f t="shared" ca="1" si="256"/>
        <v>2102.9871707603411</v>
      </c>
      <c r="N947" s="54">
        <f>Assumptions!E59</f>
        <v>0.25</v>
      </c>
      <c r="O947" s="77">
        <f t="shared" ca="1" si="257"/>
        <v>0.27559319106165042</v>
      </c>
      <c r="P947" s="77">
        <f t="shared" ca="1" si="258"/>
        <v>0.30118638212330084</v>
      </c>
      <c r="Q947" s="77">
        <f t="shared" ca="1" si="259"/>
        <v>0.32677957318495121</v>
      </c>
      <c r="R947" s="77">
        <f t="shared" ca="1" si="260"/>
        <v>0.35237276424660163</v>
      </c>
      <c r="S947" s="97">
        <f t="shared" ca="1" si="261"/>
        <v>147.82401037346366</v>
      </c>
      <c r="T947" s="97">
        <f t="shared" ca="1" si="262"/>
        <v>187.6872569272461</v>
      </c>
      <c r="U947" s="97">
        <f t="shared" ca="1" si="263"/>
        <v>236.24518588601595</v>
      </c>
      <c r="V947" s="97">
        <f t="shared" ca="1" si="264"/>
        <v>295.21870367736756</v>
      </c>
      <c r="W947" s="97">
        <f t="shared" ca="1" si="265"/>
        <v>366.65079676437563</v>
      </c>
      <c r="X947" s="97">
        <f t="shared" ca="1" si="266"/>
        <v>924.70857089469121</v>
      </c>
      <c r="Y947" s="97">
        <f t="shared" ca="1" si="267"/>
        <v>6704.699928620159</v>
      </c>
      <c r="Z947" s="97">
        <f t="shared" ca="1" si="268"/>
        <v>10449.014737029713</v>
      </c>
      <c r="AA947" s="97">
        <f ca="1">Assumptions!D40*Y947+(1-Assumptions!D40)*Z947</f>
        <v>8389.6415924044577</v>
      </c>
      <c r="AB947" s="97">
        <f t="shared" ca="1" si="269"/>
        <v>5463.9956005041186</v>
      </c>
      <c r="AC947" s="97">
        <f t="shared" ca="1" si="270"/>
        <v>6388.7041713988101</v>
      </c>
      <c r="AD947" s="97">
        <f ca="1">AC947+Assumptions!D47-Assumptions!D48-Assumptions!D49</f>
        <v>7529.2041713988101</v>
      </c>
      <c r="AE947" s="73">
        <f ca="1">AD947/Assumptions!D46</f>
        <v>161.91836927739377</v>
      </c>
      <c r="AF947" s="77">
        <f ca="1">AE947/Assumptions!D45-1</f>
        <v>0.60633302854557303</v>
      </c>
    </row>
    <row r="948" spans="2:32" x14ac:dyDescent="0.2">
      <c r="B948" s="130">
        <v>937</v>
      </c>
      <c r="C948" s="77">
        <f ca="1">MAX(Assumptions!F70,MIN(Assumptions!G70,NORMINV(RAND(),Assumptions!D70,Assumptions!E70)))</f>
        <v>0.11090081466582176</v>
      </c>
      <c r="D948" s="77">
        <f ca="1">MAX(Assumptions!F71,MIN(Assumptions!G71,NORMINV(RAND(),Assumptions!D71,Assumptions!E71)))</f>
        <v>0.31522670075657733</v>
      </c>
      <c r="E948" s="77">
        <f ca="1">MAX(Assumptions!F72,MIN(Assumptions!G72,NORMINV(RAND(),Assumptions!D72,Assumptions!E72)))</f>
        <v>7.9313990186113084E-2</v>
      </c>
      <c r="F948" s="77">
        <f ca="1">MAX(Assumptions!F73,MIN(Assumptions!G73,NORMINV(RAND(),Assumptions!D73,Assumptions!E73)))</f>
        <v>3.396713619214959E-2</v>
      </c>
      <c r="G948" s="101">
        <f ca="1">MAX(Assumptions!F74,MIN(Assumptions!G74,NORMINV(RAND(),Assumptions!D74,Assumptions!E74)))</f>
        <v>18.09572959741735</v>
      </c>
      <c r="H948" s="77">
        <f ca="1">MAX(Assumptions!F75,MIN(Assumptions!G75,NORMINV(RAND(),Assumptions!D75,Assumptions!E75)))</f>
        <v>0.57760404331003312</v>
      </c>
      <c r="I948" s="97">
        <f ca="1">'Historical Financials'!F7*(1+C948)</f>
        <v>1152.6706852972566</v>
      </c>
      <c r="J948" s="97">
        <f t="shared" ca="1" si="253"/>
        <v>1280.5028033381334</v>
      </c>
      <c r="K948" s="97">
        <f t="shared" ca="1" si="254"/>
        <v>1422.5116074102009</v>
      </c>
      <c r="L948" s="97">
        <f t="shared" ca="1" si="255"/>
        <v>1580.2693035435798</v>
      </c>
      <c r="M948" s="97">
        <f t="shared" ca="1" si="256"/>
        <v>1755.5224566979534</v>
      </c>
      <c r="N948" s="54">
        <f>Assumptions!E59</f>
        <v>0.25</v>
      </c>
      <c r="O948" s="77">
        <f t="shared" ca="1" si="257"/>
        <v>0.2663066751891443</v>
      </c>
      <c r="P948" s="77">
        <f t="shared" ca="1" si="258"/>
        <v>0.28261335037828866</v>
      </c>
      <c r="Q948" s="77">
        <f t="shared" ca="1" si="259"/>
        <v>0.29892002556743302</v>
      </c>
      <c r="R948" s="77">
        <f t="shared" ca="1" si="260"/>
        <v>0.31522670075657733</v>
      </c>
      <c r="S948" s="97">
        <f t="shared" ca="1" si="261"/>
        <v>166.44681210816054</v>
      </c>
      <c r="T948" s="97">
        <f t="shared" ca="1" si="262"/>
        <v>196.96670092273834</v>
      </c>
      <c r="U948" s="97">
        <f t="shared" ca="1" si="263"/>
        <v>232.20882301032191</v>
      </c>
      <c r="V948" s="97">
        <f t="shared" ca="1" si="264"/>
        <v>272.84521357644968</v>
      </c>
      <c r="W948" s="97">
        <f t="shared" ca="1" si="265"/>
        <v>319.63888762713901</v>
      </c>
      <c r="X948" s="97">
        <f t="shared" ca="1" si="266"/>
        <v>927.27668498889579</v>
      </c>
      <c r="Y948" s="97">
        <f t="shared" ca="1" si="267"/>
        <v>7288.1815638075441</v>
      </c>
      <c r="Z948" s="97">
        <f t="shared" ca="1" si="268"/>
        <v>10013.951505902671</v>
      </c>
      <c r="AA948" s="97">
        <f ca="1">Assumptions!D40*Y948+(1-Assumptions!D40)*Z948</f>
        <v>8514.7780377503514</v>
      </c>
      <c r="AB948" s="97">
        <f t="shared" ca="1" si="269"/>
        <v>5813.4547841109652</v>
      </c>
      <c r="AC948" s="97">
        <f t="shared" ca="1" si="270"/>
        <v>6740.731469099861</v>
      </c>
      <c r="AD948" s="97">
        <f ca="1">AC948+Assumptions!D47-Assumptions!D48-Assumptions!D49</f>
        <v>7881.231469099861</v>
      </c>
      <c r="AE948" s="73">
        <f ca="1">AD948/Assumptions!D46</f>
        <v>169.48884879784649</v>
      </c>
      <c r="AF948" s="77">
        <f ca="1">AE948/Assumptions!D45-1</f>
        <v>0.68143699204212793</v>
      </c>
    </row>
    <row r="949" spans="2:32" x14ac:dyDescent="0.2">
      <c r="B949" s="130">
        <v>938</v>
      </c>
      <c r="C949" s="77">
        <f ca="1">MAX(Assumptions!F70,MIN(Assumptions!G70,NORMINV(RAND(),Assumptions!D70,Assumptions!E70)))</f>
        <v>0.19670107835027134</v>
      </c>
      <c r="D949" s="77">
        <f ca="1">MAX(Assumptions!F71,MIN(Assumptions!G71,NORMINV(RAND(),Assumptions!D71,Assumptions!E71)))</f>
        <v>0.30045001626872359</v>
      </c>
      <c r="E949" s="77">
        <f ca="1">MAX(Assumptions!F72,MIN(Assumptions!G72,NORMINV(RAND(),Assumptions!D72,Assumptions!E72)))</f>
        <v>6.3152819640714924E-2</v>
      </c>
      <c r="F949" s="77">
        <f ca="1">MAX(Assumptions!F73,MIN(Assumptions!G73,NORMINV(RAND(),Assumptions!D73,Assumptions!E73)))</f>
        <v>3.3460187439404605E-2</v>
      </c>
      <c r="G949" s="101">
        <f ca="1">MAX(Assumptions!F74,MIN(Assumptions!G74,NORMINV(RAND(),Assumptions!D74,Assumptions!E74)))</f>
        <v>11.649871004118836</v>
      </c>
      <c r="H949" s="77">
        <f ca="1">MAX(Assumptions!F75,MIN(Assumptions!G75,NORMINV(RAND(),Assumptions!D75,Assumptions!E75)))</f>
        <v>0.54613682107723049</v>
      </c>
      <c r="I949" s="97">
        <f ca="1">'Historical Financials'!F7*(1+C949)</f>
        <v>1241.6970388962416</v>
      </c>
      <c r="J949" s="97">
        <f t="shared" ca="1" si="253"/>
        <v>1485.9401854314713</v>
      </c>
      <c r="K949" s="97">
        <f t="shared" ca="1" si="254"/>
        <v>1778.2262222698439</v>
      </c>
      <c r="L949" s="97">
        <f t="shared" ca="1" si="255"/>
        <v>2128.0052377410516</v>
      </c>
      <c r="M949" s="97">
        <f t="shared" ca="1" si="256"/>
        <v>2546.5861627397421</v>
      </c>
      <c r="N949" s="54">
        <f>Assumptions!E59</f>
        <v>0.25</v>
      </c>
      <c r="O949" s="77">
        <f t="shared" ca="1" si="257"/>
        <v>0.2626125040671809</v>
      </c>
      <c r="P949" s="77">
        <f t="shared" ca="1" si="258"/>
        <v>0.27522500813436179</v>
      </c>
      <c r="Q949" s="77">
        <f t="shared" ca="1" si="259"/>
        <v>0.28783751220154269</v>
      </c>
      <c r="R949" s="77">
        <f t="shared" ca="1" si="260"/>
        <v>0.30045001626872359</v>
      </c>
      <c r="S949" s="97">
        <f t="shared" ca="1" si="261"/>
        <v>169.53411839095091</v>
      </c>
      <c r="T949" s="97">
        <f t="shared" ca="1" si="262"/>
        <v>213.11704545905292</v>
      </c>
      <c r="U949" s="97">
        <f t="shared" ca="1" si="263"/>
        <v>267.28609218468858</v>
      </c>
      <c r="V949" s="97">
        <f t="shared" ca="1" si="264"/>
        <v>334.51958014622102</v>
      </c>
      <c r="W949" s="97">
        <f t="shared" ca="1" si="265"/>
        <v>417.86121709385486</v>
      </c>
      <c r="X949" s="97">
        <f t="shared" ca="1" si="266"/>
        <v>1139.9308754253416</v>
      </c>
      <c r="Y949" s="97">
        <f t="shared" ca="1" si="267"/>
        <v>14543.773984524552</v>
      </c>
      <c r="Z949" s="97">
        <f t="shared" ca="1" si="268"/>
        <v>8913.570901821884</v>
      </c>
      <c r="AA949" s="97">
        <f ca="1">Assumptions!D40*Y949+(1-Assumptions!D40)*Z949</f>
        <v>12010.182597308351</v>
      </c>
      <c r="AB949" s="97">
        <f t="shared" ca="1" si="269"/>
        <v>8842.4198831665708</v>
      </c>
      <c r="AC949" s="97">
        <f t="shared" ca="1" si="270"/>
        <v>9982.3507585919124</v>
      </c>
      <c r="AD949" s="97">
        <f ca="1">AC949+Assumptions!D47-Assumptions!D48-Assumptions!D49</f>
        <v>11122.850758591912</v>
      </c>
      <c r="AE949" s="73">
        <f ca="1">AD949/Assumptions!D46</f>
        <v>239.20109158262179</v>
      </c>
      <c r="AF949" s="77">
        <f ca="1">AE949/Assumptions!D45-1</f>
        <v>1.3730267022085494</v>
      </c>
    </row>
    <row r="950" spans="2:32" x14ac:dyDescent="0.2">
      <c r="B950" s="130">
        <v>939</v>
      </c>
      <c r="C950" s="77">
        <f ca="1">MAX(Assumptions!F70,MIN(Assumptions!G70,NORMINV(RAND(),Assumptions!D70,Assumptions!E70)))</f>
        <v>0.1444952518447889</v>
      </c>
      <c r="D950" s="77">
        <f ca="1">MAX(Assumptions!F71,MIN(Assumptions!G71,NORMINV(RAND(),Assumptions!D71,Assumptions!E71)))</f>
        <v>0.38014143344084367</v>
      </c>
      <c r="E950" s="77">
        <f ca="1">MAX(Assumptions!F72,MIN(Assumptions!G72,NORMINV(RAND(),Assumptions!D72,Assumptions!E72)))</f>
        <v>8.1548770558075329E-2</v>
      </c>
      <c r="F950" s="77">
        <f ca="1">MAX(Assumptions!F73,MIN(Assumptions!G73,NORMINV(RAND(),Assumptions!D73,Assumptions!E73)))</f>
        <v>3.8072852590991926E-2</v>
      </c>
      <c r="G950" s="101">
        <f ca="1">MAX(Assumptions!F74,MIN(Assumptions!G74,NORMINV(RAND(),Assumptions!D74,Assumptions!E74)))</f>
        <v>17.776458305136124</v>
      </c>
      <c r="H950" s="77">
        <f ca="1">MAX(Assumptions!F75,MIN(Assumptions!G75,NORMINV(RAND(),Assumptions!D75,Assumptions!E75)))</f>
        <v>0.5910936457512489</v>
      </c>
      <c r="I950" s="97">
        <f ca="1">'Historical Financials'!F7*(1+C950)</f>
        <v>1187.5282733141528</v>
      </c>
      <c r="J950" s="97">
        <f t="shared" ca="1" si="253"/>
        <v>1359.1204702394884</v>
      </c>
      <c r="K950" s="97">
        <f t="shared" ca="1" si="254"/>
        <v>1555.5069248741511</v>
      </c>
      <c r="L950" s="97">
        <f t="shared" ca="1" si="255"/>
        <v>1780.2702897301547</v>
      </c>
      <c r="M950" s="97">
        <f t="shared" ca="1" si="256"/>
        <v>2037.5108935965086</v>
      </c>
      <c r="N950" s="54">
        <f>Assumptions!E59</f>
        <v>0.25</v>
      </c>
      <c r="O950" s="77">
        <f t="shared" ca="1" si="257"/>
        <v>0.28253535836021093</v>
      </c>
      <c r="P950" s="77">
        <f t="shared" ca="1" si="258"/>
        <v>0.31507071672042186</v>
      </c>
      <c r="Q950" s="77">
        <f t="shared" ca="1" si="259"/>
        <v>0.34760607508063274</v>
      </c>
      <c r="R950" s="77">
        <f t="shared" ca="1" si="260"/>
        <v>0.38014143344084367</v>
      </c>
      <c r="S950" s="97">
        <f t="shared" ca="1" si="261"/>
        <v>175.48510412648702</v>
      </c>
      <c r="T950" s="97">
        <f t="shared" ca="1" si="262"/>
        <v>226.97971709626486</v>
      </c>
      <c r="U950" s="97">
        <f t="shared" ca="1" si="263"/>
        <v>289.69185215970316</v>
      </c>
      <c r="V950" s="97">
        <f t="shared" ca="1" si="264"/>
        <v>365.7881169449505</v>
      </c>
      <c r="W950" s="97">
        <f t="shared" ca="1" si="265"/>
        <v>457.82703883683592</v>
      </c>
      <c r="X950" s="97">
        <f t="shared" ca="1" si="266"/>
        <v>1161.9685751889656</v>
      </c>
      <c r="Y950" s="97">
        <f t="shared" ca="1" si="267"/>
        <v>10931.51892867379</v>
      </c>
      <c r="Z950" s="97">
        <f t="shared" ca="1" si="268"/>
        <v>13768.619110265161</v>
      </c>
      <c r="AA950" s="97">
        <f ca="1">Assumptions!D40*Y950+(1-Assumptions!D40)*Z950</f>
        <v>12208.214010389907</v>
      </c>
      <c r="AB950" s="97">
        <f t="shared" ca="1" si="269"/>
        <v>8249.3854057455537</v>
      </c>
      <c r="AC950" s="97">
        <f t="shared" ca="1" si="270"/>
        <v>9411.3539809345202</v>
      </c>
      <c r="AD950" s="97">
        <f ca="1">AC950+Assumptions!D47-Assumptions!D48-Assumptions!D49</f>
        <v>10551.85398093452</v>
      </c>
      <c r="AE950" s="73">
        <f ca="1">AD950/Assumptions!D46</f>
        <v>226.92159098783915</v>
      </c>
      <c r="AF950" s="77">
        <f ca="1">AE950/Assumptions!D45-1</f>
        <v>1.2512062597999916</v>
      </c>
    </row>
    <row r="951" spans="2:32" x14ac:dyDescent="0.2">
      <c r="B951" s="130">
        <v>940</v>
      </c>
      <c r="C951" s="77">
        <f ca="1">MAX(Assumptions!F70,MIN(Assumptions!G70,NORMINV(RAND(),Assumptions!D70,Assumptions!E70)))</f>
        <v>0.119150623507684</v>
      </c>
      <c r="D951" s="77">
        <f ca="1">MAX(Assumptions!F71,MIN(Assumptions!G71,NORMINV(RAND(),Assumptions!D71,Assumptions!E71)))</f>
        <v>0.38396370454274603</v>
      </c>
      <c r="E951" s="77">
        <f ca="1">MAX(Assumptions!F72,MIN(Assumptions!G72,NORMINV(RAND(),Assumptions!D72,Assumptions!E72)))</f>
        <v>7.5551136000549871E-2</v>
      </c>
      <c r="F951" s="77">
        <f ca="1">MAX(Assumptions!F73,MIN(Assumptions!G73,NORMINV(RAND(),Assumptions!D73,Assumptions!E73)))</f>
        <v>4.1649123343865627E-2</v>
      </c>
      <c r="G951" s="101">
        <f ca="1">MAX(Assumptions!F74,MIN(Assumptions!G74,NORMINV(RAND(),Assumptions!D74,Assumptions!E74)))</f>
        <v>19.128862270184932</v>
      </c>
      <c r="H951" s="77">
        <f ca="1">MAX(Assumptions!F75,MIN(Assumptions!G75,NORMINV(RAND(),Assumptions!D75,Assumptions!E75)))</f>
        <v>0.70036520774221278</v>
      </c>
      <c r="I951" s="97">
        <f ca="1">'Historical Financials'!F7*(1+C951)</f>
        <v>1161.2306869515728</v>
      </c>
      <c r="J951" s="97">
        <f t="shared" ca="1" si="253"/>
        <v>1299.5920473381088</v>
      </c>
      <c r="K951" s="97">
        <f t="shared" ca="1" si="254"/>
        <v>1454.439250084072</v>
      </c>
      <c r="L951" s="97">
        <f t="shared" ca="1" si="255"/>
        <v>1627.7365935856376</v>
      </c>
      <c r="M951" s="97">
        <f t="shared" ca="1" si="256"/>
        <v>1821.6824236176399</v>
      </c>
      <c r="N951" s="54">
        <f>Assumptions!E59</f>
        <v>0.25</v>
      </c>
      <c r="O951" s="77">
        <f t="shared" ca="1" si="257"/>
        <v>0.28349092613568649</v>
      </c>
      <c r="P951" s="77">
        <f t="shared" ca="1" si="258"/>
        <v>0.31698185227137299</v>
      </c>
      <c r="Q951" s="77">
        <f t="shared" ca="1" si="259"/>
        <v>0.35047277840705954</v>
      </c>
      <c r="R951" s="77">
        <f t="shared" ca="1" si="260"/>
        <v>0.38396370454274603</v>
      </c>
      <c r="S951" s="97">
        <f t="shared" ca="1" si="261"/>
        <v>203.32139282586769</v>
      </c>
      <c r="T951" s="97">
        <f t="shared" ca="1" si="262"/>
        <v>258.03033793771476</v>
      </c>
      <c r="U951" s="97">
        <f t="shared" ca="1" si="263"/>
        <v>322.88996529039383</v>
      </c>
      <c r="V951" s="97">
        <f t="shared" ca="1" si="264"/>
        <v>399.54249927915231</v>
      </c>
      <c r="W951" s="97">
        <f t="shared" ca="1" si="265"/>
        <v>489.87740049333337</v>
      </c>
      <c r="X951" s="97">
        <f t="shared" ca="1" si="266"/>
        <v>1310.5267449795076</v>
      </c>
      <c r="Y951" s="97">
        <f t="shared" ca="1" si="267"/>
        <v>15051.624513780709</v>
      </c>
      <c r="Z951" s="97">
        <f t="shared" ca="1" si="268"/>
        <v>13379.872700304608</v>
      </c>
      <c r="AA951" s="97">
        <f ca="1">Assumptions!D40*Y951+(1-Assumptions!D40)*Z951</f>
        <v>14299.336197716464</v>
      </c>
      <c r="AB951" s="97">
        <f t="shared" ca="1" si="269"/>
        <v>9934.8327573802817</v>
      </c>
      <c r="AC951" s="97">
        <f t="shared" ca="1" si="270"/>
        <v>11245.35950235979</v>
      </c>
      <c r="AD951" s="97">
        <f ca="1">AC951+Assumptions!D47-Assumptions!D48-Assumptions!D49</f>
        <v>12385.85950235979</v>
      </c>
      <c r="AE951" s="73">
        <f ca="1">AD951/Assumptions!D46</f>
        <v>266.36256994322127</v>
      </c>
      <c r="AF951" s="77">
        <f ca="1">AE951/Assumptions!D45-1</f>
        <v>1.6424858129287827</v>
      </c>
    </row>
    <row r="952" spans="2:32" x14ac:dyDescent="0.2">
      <c r="B952" s="130">
        <v>941</v>
      </c>
      <c r="C952" s="77">
        <f ca="1">MAX(Assumptions!F70,MIN(Assumptions!G70,NORMINV(RAND(),Assumptions!D70,Assumptions!E70)))</f>
        <v>0.17472312237206167</v>
      </c>
      <c r="D952" s="77">
        <f ca="1">MAX(Assumptions!F71,MIN(Assumptions!G71,NORMINV(RAND(),Assumptions!D71,Assumptions!E71)))</f>
        <v>0.30326613463660046</v>
      </c>
      <c r="E952" s="77">
        <f ca="1">MAX(Assumptions!F72,MIN(Assumptions!G72,NORMINV(RAND(),Assumptions!D72,Assumptions!E72)))</f>
        <v>8.8063294004240886E-2</v>
      </c>
      <c r="F952" s="77">
        <f ca="1">MAX(Assumptions!F73,MIN(Assumptions!G73,NORMINV(RAND(),Assumptions!D73,Assumptions!E73)))</f>
        <v>4.1459230515655199E-2</v>
      </c>
      <c r="G952" s="101">
        <f ca="1">MAX(Assumptions!F74,MIN(Assumptions!G74,NORMINV(RAND(),Assumptions!D74,Assumptions!E74)))</f>
        <v>17.962005250919773</v>
      </c>
      <c r="H952" s="77">
        <f ca="1">MAX(Assumptions!F75,MIN(Assumptions!G75,NORMINV(RAND(),Assumptions!D75,Assumptions!E75)))</f>
        <v>0.60439831817140943</v>
      </c>
      <c r="I952" s="97">
        <f ca="1">'Historical Financials'!F7*(1+C952)</f>
        <v>1218.892711773251</v>
      </c>
      <c r="J952" s="97">
        <f t="shared" ca="1" si="253"/>
        <v>1431.8614522108228</v>
      </c>
      <c r="K952" s="97">
        <f t="shared" ca="1" si="254"/>
        <v>1682.0407559452922</v>
      </c>
      <c r="L952" s="97">
        <f t="shared" ca="1" si="255"/>
        <v>1975.9321687811164</v>
      </c>
      <c r="M952" s="97">
        <f t="shared" ca="1" si="256"/>
        <v>2321.1732069059522</v>
      </c>
      <c r="N952" s="54">
        <f>Assumptions!E59</f>
        <v>0.25</v>
      </c>
      <c r="O952" s="77">
        <f t="shared" ca="1" si="257"/>
        <v>0.26331653365915009</v>
      </c>
      <c r="P952" s="77">
        <f t="shared" ca="1" si="258"/>
        <v>0.27663306731830023</v>
      </c>
      <c r="Q952" s="77">
        <f t="shared" ca="1" si="259"/>
        <v>0.28994960097745037</v>
      </c>
      <c r="R952" s="77">
        <f t="shared" ca="1" si="260"/>
        <v>0.30326613463660046</v>
      </c>
      <c r="S952" s="97">
        <f t="shared" ca="1" si="261"/>
        <v>184.17417625678536</v>
      </c>
      <c r="T952" s="97">
        <f t="shared" ca="1" si="262"/>
        <v>227.87798675606916</v>
      </c>
      <c r="U952" s="97">
        <f t="shared" ca="1" si="263"/>
        <v>281.23142924662261</v>
      </c>
      <c r="V952" s="97">
        <f t="shared" ca="1" si="264"/>
        <v>346.27233405661349</v>
      </c>
      <c r="W952" s="97">
        <f t="shared" ca="1" si="265"/>
        <v>425.45605806885408</v>
      </c>
      <c r="X952" s="97">
        <f t="shared" ca="1" si="266"/>
        <v>1106.1218162769253</v>
      </c>
      <c r="Y952" s="97">
        <f t="shared" ca="1" si="267"/>
        <v>9507.6503138644985</v>
      </c>
      <c r="Z952" s="97">
        <f t="shared" ca="1" si="268"/>
        <v>12644.052306745625</v>
      </c>
      <c r="AA952" s="97">
        <f ca="1">Assumptions!D40*Y952+(1-Assumptions!D40)*Z952</f>
        <v>10919.031210661005</v>
      </c>
      <c r="AB952" s="97">
        <f t="shared" ca="1" si="269"/>
        <v>7160.0047366750068</v>
      </c>
      <c r="AC952" s="97">
        <f t="shared" ca="1" si="270"/>
        <v>8266.1265529519314</v>
      </c>
      <c r="AD952" s="97">
        <f ca="1">AC952+Assumptions!D47-Assumptions!D48-Assumptions!D49</f>
        <v>9406.6265529519314</v>
      </c>
      <c r="AE952" s="73">
        <f ca="1">AD952/Assumptions!D46</f>
        <v>202.29304414950391</v>
      </c>
      <c r="AF952" s="77">
        <f ca="1">AE952/Assumptions!D45-1</f>
        <v>1.0068754379911105</v>
      </c>
    </row>
    <row r="953" spans="2:32" x14ac:dyDescent="0.2">
      <c r="B953" s="130">
        <v>942</v>
      </c>
      <c r="C953" s="77">
        <f ca="1">MAX(Assumptions!F70,MIN(Assumptions!G70,NORMINV(RAND(),Assumptions!D70,Assumptions!E70)))</f>
        <v>0.15898552065098651</v>
      </c>
      <c r="D953" s="77">
        <f ca="1">MAX(Assumptions!F71,MIN(Assumptions!G71,NORMINV(RAND(),Assumptions!D71,Assumptions!E71)))</f>
        <v>0.38108300698846409</v>
      </c>
      <c r="E953" s="77">
        <f ca="1">MAX(Assumptions!F72,MIN(Assumptions!G72,NORMINV(RAND(),Assumptions!D72,Assumptions!E72)))</f>
        <v>8.4784243167579279E-2</v>
      </c>
      <c r="F953" s="77">
        <f ca="1">MAX(Assumptions!F73,MIN(Assumptions!G73,NORMINV(RAND(),Assumptions!D73,Assumptions!E73)))</f>
        <v>3.6438778061162663E-2</v>
      </c>
      <c r="G953" s="101">
        <f ca="1">MAX(Assumptions!F74,MIN(Assumptions!G74,NORMINV(RAND(),Assumptions!D74,Assumptions!E74)))</f>
        <v>16.9983019547706</v>
      </c>
      <c r="H953" s="77">
        <f ca="1">MAX(Assumptions!F75,MIN(Assumptions!G75,NORMINV(RAND(),Assumptions!D75,Assumptions!E75)))</f>
        <v>0.72823721894032067</v>
      </c>
      <c r="I953" s="97">
        <f ca="1">'Historical Financials'!F7*(1+C953)</f>
        <v>1202.5633762274636</v>
      </c>
      <c r="J953" s="97">
        <f t="shared" ca="1" si="253"/>
        <v>1393.753540712795</v>
      </c>
      <c r="K953" s="97">
        <f t="shared" ca="1" si="254"/>
        <v>1615.3401730421747</v>
      </c>
      <c r="L953" s="97">
        <f t="shared" ca="1" si="255"/>
        <v>1872.1558714817395</v>
      </c>
      <c r="M953" s="97">
        <f t="shared" ca="1" si="256"/>
        <v>2169.8015474490653</v>
      </c>
      <c r="N953" s="54">
        <f>Assumptions!E59</f>
        <v>0.25</v>
      </c>
      <c r="O953" s="77">
        <f t="shared" ca="1" si="257"/>
        <v>0.28277075174711602</v>
      </c>
      <c r="P953" s="77">
        <f t="shared" ca="1" si="258"/>
        <v>0.31554150349423205</v>
      </c>
      <c r="Q953" s="77">
        <f t="shared" ca="1" si="259"/>
        <v>0.34831225524134807</v>
      </c>
      <c r="R953" s="77">
        <f t="shared" ca="1" si="260"/>
        <v>0.38108300698846409</v>
      </c>
      <c r="S953" s="97">
        <f t="shared" ca="1" si="261"/>
        <v>218.93785217584264</v>
      </c>
      <c r="T953" s="97">
        <f t="shared" ca="1" si="262"/>
        <v>287.00756314681428</v>
      </c>
      <c r="U953" s="97">
        <f t="shared" ca="1" si="263"/>
        <v>371.18751119426048</v>
      </c>
      <c r="V953" s="97">
        <f t="shared" ca="1" si="264"/>
        <v>474.87972822210401</v>
      </c>
      <c r="W953" s="97">
        <f t="shared" ca="1" si="265"/>
        <v>602.16078503289964</v>
      </c>
      <c r="X953" s="97">
        <f t="shared" ca="1" si="266"/>
        <v>1480.2987728296412</v>
      </c>
      <c r="Y953" s="97">
        <f t="shared" ca="1" si="267"/>
        <v>12909.231235279094</v>
      </c>
      <c r="Z953" s="97">
        <f t="shared" ca="1" si="268"/>
        <v>14055.462400294809</v>
      </c>
      <c r="AA953" s="97">
        <f ca="1">Assumptions!D40*Y953+(1-Assumptions!D40)*Z953</f>
        <v>13425.035259536166</v>
      </c>
      <c r="AB953" s="97">
        <f t="shared" ca="1" si="269"/>
        <v>8937.1406643618084</v>
      </c>
      <c r="AC953" s="97">
        <f t="shared" ca="1" si="270"/>
        <v>10417.43943719145</v>
      </c>
      <c r="AD953" s="97">
        <f ca="1">AC953+Assumptions!D47-Assumptions!D48-Assumptions!D49</f>
        <v>11557.93943719145</v>
      </c>
      <c r="AE953" s="73">
        <f ca="1">AD953/Assumptions!D46</f>
        <v>248.55783735895591</v>
      </c>
      <c r="AF953" s="77">
        <f ca="1">AE953/Assumptions!D45-1</f>
        <v>1.4658515611007532</v>
      </c>
    </row>
    <row r="954" spans="2:32" x14ac:dyDescent="0.2">
      <c r="B954" s="130">
        <v>943</v>
      </c>
      <c r="C954" s="77">
        <f ca="1">MAX(Assumptions!F70,MIN(Assumptions!G70,NORMINV(RAND(),Assumptions!D70,Assumptions!E70)))</f>
        <v>0.191871681776206</v>
      </c>
      <c r="D954" s="77">
        <f ca="1">MAX(Assumptions!F71,MIN(Assumptions!G71,NORMINV(RAND(),Assumptions!D71,Assumptions!E71)))</f>
        <v>0.3025461712652926</v>
      </c>
      <c r="E954" s="77">
        <f ca="1">MAX(Assumptions!F72,MIN(Assumptions!G72,NORMINV(RAND(),Assumptions!D72,Assumptions!E72)))</f>
        <v>7.0654106529091931E-2</v>
      </c>
      <c r="F954" s="77">
        <f ca="1">MAX(Assumptions!F73,MIN(Assumptions!G73,NORMINV(RAND(),Assumptions!D73,Assumptions!E73)))</f>
        <v>3.3927068047996431E-2</v>
      </c>
      <c r="G954" s="101">
        <f ca="1">MAX(Assumptions!F74,MIN(Assumptions!G74,NORMINV(RAND(),Assumptions!D74,Assumptions!E74)))</f>
        <v>14.315475743507433</v>
      </c>
      <c r="H954" s="77">
        <f ca="1">MAX(Assumptions!F75,MIN(Assumptions!G75,NORMINV(RAND(),Assumptions!D75,Assumptions!E75)))</f>
        <v>0.67107282823378089</v>
      </c>
      <c r="I954" s="97">
        <f ca="1">'Historical Financials'!F7*(1+C954)</f>
        <v>1236.6860570109914</v>
      </c>
      <c r="J954" s="97">
        <f t="shared" ca="1" si="253"/>
        <v>1473.9710905988754</v>
      </c>
      <c r="K954" s="97">
        <f t="shared" ca="1" si="254"/>
        <v>1756.7844026415903</v>
      </c>
      <c r="L954" s="97">
        <f t="shared" ca="1" si="255"/>
        <v>2093.8615804946398</v>
      </c>
      <c r="M954" s="97">
        <f t="shared" ca="1" si="256"/>
        <v>2495.6143233507314</v>
      </c>
      <c r="N954" s="54">
        <f>Assumptions!E59</f>
        <v>0.25</v>
      </c>
      <c r="O954" s="77">
        <f t="shared" ca="1" si="257"/>
        <v>0.26313654281632315</v>
      </c>
      <c r="P954" s="77">
        <f t="shared" ca="1" si="258"/>
        <v>0.2762730856326463</v>
      </c>
      <c r="Q954" s="77">
        <f t="shared" ca="1" si="259"/>
        <v>0.28940962844896945</v>
      </c>
      <c r="R954" s="77">
        <f t="shared" ca="1" si="260"/>
        <v>0.3025461712652926</v>
      </c>
      <c r="S954" s="97">
        <f t="shared" ca="1" si="261"/>
        <v>207.47660247891218</v>
      </c>
      <c r="T954" s="97">
        <f t="shared" ca="1" si="262"/>
        <v>260.27939268368567</v>
      </c>
      <c r="U954" s="97">
        <f t="shared" ca="1" si="263"/>
        <v>325.70670555976665</v>
      </c>
      <c r="V954" s="97">
        <f t="shared" ca="1" si="264"/>
        <v>406.65919678788589</v>
      </c>
      <c r="W954" s="97">
        <f t="shared" ca="1" si="265"/>
        <v>506.68586086780925</v>
      </c>
      <c r="X954" s="97">
        <f t="shared" ca="1" si="266"/>
        <v>1355.8707201282423</v>
      </c>
      <c r="Y954" s="97">
        <f t="shared" ca="1" si="267"/>
        <v>14264.047639400158</v>
      </c>
      <c r="Z954" s="97">
        <f t="shared" ca="1" si="268"/>
        <v>10808.736169398933</v>
      </c>
      <c r="AA954" s="97">
        <f ca="1">Assumptions!D40*Y954+(1-Assumptions!D40)*Z954</f>
        <v>12709.157477899607</v>
      </c>
      <c r="AB954" s="97">
        <f t="shared" ca="1" si="269"/>
        <v>9033.8073663894429</v>
      </c>
      <c r="AC954" s="97">
        <f t="shared" ca="1" si="270"/>
        <v>10389.678086517684</v>
      </c>
      <c r="AD954" s="97">
        <f ca="1">AC954+Assumptions!D47-Assumptions!D48-Assumptions!D49</f>
        <v>11530.178086517684</v>
      </c>
      <c r="AE954" s="73">
        <f ca="1">AD954/Assumptions!D46</f>
        <v>247.96081906489644</v>
      </c>
      <c r="AF954" s="77">
        <f ca="1">AE954/Assumptions!D45-1</f>
        <v>1.4599287605644489</v>
      </c>
    </row>
    <row r="955" spans="2:32" x14ac:dyDescent="0.2">
      <c r="B955" s="130">
        <v>944</v>
      </c>
      <c r="C955" s="77">
        <f ca="1">MAX(Assumptions!F70,MIN(Assumptions!G70,NORMINV(RAND(),Assumptions!D70,Assumptions!E70)))</f>
        <v>0.18153674631142286</v>
      </c>
      <c r="D955" s="77">
        <f ca="1">MAX(Assumptions!F71,MIN(Assumptions!G71,NORMINV(RAND(),Assumptions!D71,Assumptions!E71)))</f>
        <v>0.3013943063493737</v>
      </c>
      <c r="E955" s="77">
        <f ca="1">MAX(Assumptions!F72,MIN(Assumptions!G72,NORMINV(RAND(),Assumptions!D72,Assumptions!E72)))</f>
        <v>8.5489903090963451E-2</v>
      </c>
      <c r="F955" s="77">
        <f ca="1">MAX(Assumptions!F73,MIN(Assumptions!G73,NORMINV(RAND(),Assumptions!D73,Assumptions!E73)))</f>
        <v>3.3557415048788945E-2</v>
      </c>
      <c r="G955" s="101">
        <f ca="1">MAX(Assumptions!F74,MIN(Assumptions!G74,NORMINV(RAND(),Assumptions!D74,Assumptions!E74)))</f>
        <v>15.627995002384147</v>
      </c>
      <c r="H955" s="77">
        <f ca="1">MAX(Assumptions!F75,MIN(Assumptions!G75,NORMINV(RAND(),Assumptions!D75,Assumptions!E75)))</f>
        <v>0.48815868065458701</v>
      </c>
      <c r="I955" s="97">
        <f ca="1">'Historical Financials'!F7*(1+C955)</f>
        <v>1225.9625279727322</v>
      </c>
      <c r="J955" s="97">
        <f t="shared" ca="1" si="253"/>
        <v>1448.5197764006286</v>
      </c>
      <c r="K955" s="97">
        <f t="shared" ca="1" si="254"/>
        <v>1711.4793435761485</v>
      </c>
      <c r="L955" s="97">
        <f t="shared" ca="1" si="255"/>
        <v>2022.1757349881723</v>
      </c>
      <c r="M955" s="97">
        <f t="shared" ca="1" si="256"/>
        <v>2389.2749383878349</v>
      </c>
      <c r="N955" s="54">
        <f>Assumptions!E59</f>
        <v>0.25</v>
      </c>
      <c r="O955" s="77">
        <f t="shared" ca="1" si="257"/>
        <v>0.2628485765873434</v>
      </c>
      <c r="P955" s="77">
        <f t="shared" ca="1" si="258"/>
        <v>0.27569715317468685</v>
      </c>
      <c r="Q955" s="77">
        <f t="shared" ca="1" si="259"/>
        <v>0.2885457297620303</v>
      </c>
      <c r="R955" s="77">
        <f t="shared" ca="1" si="260"/>
        <v>0.3013943063493737</v>
      </c>
      <c r="S955" s="97">
        <f t="shared" ca="1" si="261"/>
        <v>149.61606254678279</v>
      </c>
      <c r="T955" s="97">
        <f t="shared" ca="1" si="262"/>
        <v>185.86220064458783</v>
      </c>
      <c r="U955" s="97">
        <f t="shared" ca="1" si="263"/>
        <v>230.33766504184649</v>
      </c>
      <c r="V955" s="97">
        <f t="shared" ca="1" si="264"/>
        <v>284.83579310432731</v>
      </c>
      <c r="W955" s="97">
        <f t="shared" ca="1" si="265"/>
        <v>351.52983315298758</v>
      </c>
      <c r="X955" s="97">
        <f t="shared" ca="1" si="266"/>
        <v>914.07669710056109</v>
      </c>
      <c r="Y955" s="97">
        <f t="shared" ca="1" si="267"/>
        <v>6996.12668992627</v>
      </c>
      <c r="Z955" s="97">
        <f t="shared" ca="1" si="268"/>
        <v>11253.935847944244</v>
      </c>
      <c r="AA955" s="97">
        <f ca="1">Assumptions!D40*Y955+(1-Assumptions!D40)*Z955</f>
        <v>8912.1408110343582</v>
      </c>
      <c r="AB955" s="97">
        <f t="shared" ca="1" si="269"/>
        <v>5913.6157114718108</v>
      </c>
      <c r="AC955" s="97">
        <f t="shared" ca="1" si="270"/>
        <v>6827.6924085723722</v>
      </c>
      <c r="AD955" s="97">
        <f ca="1">AC955+Assumptions!D47-Assumptions!D48-Assumptions!D49</f>
        <v>7968.1924085723722</v>
      </c>
      <c r="AE955" s="73">
        <f ca="1">AD955/Assumptions!D46</f>
        <v>171.35897652843812</v>
      </c>
      <c r="AF955" s="77">
        <f ca="1">AE955/Assumptions!D45-1</f>
        <v>0.69998984651228291</v>
      </c>
    </row>
    <row r="956" spans="2:32" x14ac:dyDescent="0.2">
      <c r="B956" s="130">
        <v>945</v>
      </c>
      <c r="C956" s="77">
        <f ca="1">MAX(Assumptions!F70,MIN(Assumptions!G70,NORMINV(RAND(),Assumptions!D70,Assumptions!E70)))</f>
        <v>0.1819144663241769</v>
      </c>
      <c r="D956" s="77">
        <f ca="1">MAX(Assumptions!F71,MIN(Assumptions!G71,NORMINV(RAND(),Assumptions!D71,Assumptions!E71)))</f>
        <v>0.32401629140308935</v>
      </c>
      <c r="E956" s="77">
        <f ca="1">MAX(Assumptions!F72,MIN(Assumptions!G72,NORMINV(RAND(),Assumptions!D72,Assumptions!E72)))</f>
        <v>0.10208782871117894</v>
      </c>
      <c r="F956" s="77">
        <f ca="1">MAX(Assumptions!F73,MIN(Assumptions!G73,NORMINV(RAND(),Assumptions!D73,Assumptions!E73)))</f>
        <v>3.1528049665117526E-2</v>
      </c>
      <c r="G956" s="101">
        <f ca="1">MAX(Assumptions!F74,MIN(Assumptions!G74,NORMINV(RAND(),Assumptions!D74,Assumptions!E74)))</f>
        <v>10.815788578218598</v>
      </c>
      <c r="H956" s="77">
        <f ca="1">MAX(Assumptions!F75,MIN(Assumptions!G75,NORMINV(RAND(),Assumptions!D75,Assumptions!E75)))</f>
        <v>0.56921651229242476</v>
      </c>
      <c r="I956" s="97">
        <f ca="1">'Historical Financials'!F7*(1+C956)</f>
        <v>1226.3544502579659</v>
      </c>
      <c r="J956" s="97">
        <f t="shared" ca="1" si="253"/>
        <v>1449.4460656009232</v>
      </c>
      <c r="K956" s="97">
        <f t="shared" ca="1" si="254"/>
        <v>1713.1212730903933</v>
      </c>
      <c r="L956" s="97">
        <f t="shared" ca="1" si="255"/>
        <v>2024.7628152332268</v>
      </c>
      <c r="M956" s="97">
        <f t="shared" ca="1" si="256"/>
        <v>2393.0964621994171</v>
      </c>
      <c r="N956" s="54">
        <f>Assumptions!E59</f>
        <v>0.25</v>
      </c>
      <c r="O956" s="77">
        <f t="shared" ca="1" si="257"/>
        <v>0.26850407285077232</v>
      </c>
      <c r="P956" s="77">
        <f t="shared" ca="1" si="258"/>
        <v>0.28700814570154465</v>
      </c>
      <c r="Q956" s="77">
        <f t="shared" ca="1" si="259"/>
        <v>0.30551221855231703</v>
      </c>
      <c r="R956" s="77">
        <f t="shared" ca="1" si="260"/>
        <v>0.32401629140308935</v>
      </c>
      <c r="S956" s="97">
        <f t="shared" ca="1" si="261"/>
        <v>174.51530075253331</v>
      </c>
      <c r="T956" s="97">
        <f t="shared" ca="1" si="262"/>
        <v>221.52891858732144</v>
      </c>
      <c r="U956" s="97">
        <f t="shared" ca="1" si="263"/>
        <v>279.87223812439407</v>
      </c>
      <c r="V956" s="97">
        <f t="shared" ca="1" si="264"/>
        <v>352.11151695431323</v>
      </c>
      <c r="W956" s="97">
        <f t="shared" ca="1" si="265"/>
        <v>441.37175904749694</v>
      </c>
      <c r="X956" s="97">
        <f t="shared" ca="1" si="266"/>
        <v>1059.9685376607317</v>
      </c>
      <c r="Y956" s="97">
        <f t="shared" ca="1" si="267"/>
        <v>6452.5053216268607</v>
      </c>
      <c r="Z956" s="97">
        <f t="shared" ca="1" si="268"/>
        <v>8386.5866979658585</v>
      </c>
      <c r="AA956" s="97">
        <f ca="1">Assumptions!D40*Y956+(1-Assumptions!D40)*Z956</f>
        <v>7322.8419409794096</v>
      </c>
      <c r="AB956" s="97">
        <f t="shared" ca="1" si="269"/>
        <v>4504.0025692757363</v>
      </c>
      <c r="AC956" s="97">
        <f t="shared" ca="1" si="270"/>
        <v>5563.9711069364675</v>
      </c>
      <c r="AD956" s="97">
        <f ca="1">AC956+Assumptions!D47-Assumptions!D48-Assumptions!D49</f>
        <v>6704.4711069364675</v>
      </c>
      <c r="AE956" s="73">
        <f ca="1">AD956/Assumptions!D46</f>
        <v>144.18217434271972</v>
      </c>
      <c r="AF956" s="77">
        <f ca="1">AE956/Assumptions!D45-1</f>
        <v>0.43037871371745751</v>
      </c>
    </row>
    <row r="957" spans="2:32" x14ac:dyDescent="0.2">
      <c r="B957" s="130">
        <v>946</v>
      </c>
      <c r="C957" s="77">
        <f ca="1">MAX(Assumptions!F70,MIN(Assumptions!G70,NORMINV(RAND(),Assumptions!D70,Assumptions!E70)))</f>
        <v>0.1158517346515775</v>
      </c>
      <c r="D957" s="77">
        <f ca="1">MAX(Assumptions!F71,MIN(Assumptions!G71,NORMINV(RAND(),Assumptions!D71,Assumptions!E71)))</f>
        <v>0.26358190002399706</v>
      </c>
      <c r="E957" s="77">
        <f ca="1">MAX(Assumptions!F72,MIN(Assumptions!G72,NORMINV(RAND(),Assumptions!D72,Assumptions!E72)))</f>
        <v>9.2726349110131417E-2</v>
      </c>
      <c r="F957" s="77">
        <f ca="1">MAX(Assumptions!F73,MIN(Assumptions!G73,NORMINV(RAND(),Assumptions!D73,Assumptions!E73)))</f>
        <v>3.1065628383369494E-2</v>
      </c>
      <c r="G957" s="101">
        <f ca="1">MAX(Assumptions!F74,MIN(Assumptions!G74,NORMINV(RAND(),Assumptions!D74,Assumptions!E74)))</f>
        <v>14.843788162645925</v>
      </c>
      <c r="H957" s="77">
        <f ca="1">MAX(Assumptions!F75,MIN(Assumptions!G75,NORMINV(RAND(),Assumptions!D75,Assumptions!E75)))</f>
        <v>0.65180514293459324</v>
      </c>
      <c r="I957" s="97">
        <f ca="1">'Historical Financials'!F7*(1+C957)</f>
        <v>1157.8077598744767</v>
      </c>
      <c r="J957" s="97">
        <f t="shared" ca="1" si="253"/>
        <v>1291.9417972489919</v>
      </c>
      <c r="K957" s="97">
        <f t="shared" ca="1" si="254"/>
        <v>1441.6154955291643</v>
      </c>
      <c r="L957" s="97">
        <f t="shared" ca="1" si="255"/>
        <v>1608.6291513868114</v>
      </c>
      <c r="M957" s="97">
        <f t="shared" ca="1" si="256"/>
        <v>1794.9916289860685</v>
      </c>
      <c r="N957" s="54">
        <f>Assumptions!E59</f>
        <v>0.25</v>
      </c>
      <c r="O957" s="77">
        <f t="shared" ca="1" si="257"/>
        <v>0.25339547500599924</v>
      </c>
      <c r="P957" s="77">
        <f t="shared" ca="1" si="258"/>
        <v>0.25679095001199853</v>
      </c>
      <c r="Q957" s="77">
        <f t="shared" ca="1" si="259"/>
        <v>0.26018642501799782</v>
      </c>
      <c r="R957" s="77">
        <f t="shared" ca="1" si="260"/>
        <v>0.26358190002399706</v>
      </c>
      <c r="S957" s="97">
        <f t="shared" ca="1" si="261"/>
        <v>188.66626310394113</v>
      </c>
      <c r="T957" s="97">
        <f t="shared" ca="1" si="262"/>
        <v>213.38288712965743</v>
      </c>
      <c r="U957" s="97">
        <f t="shared" ca="1" si="263"/>
        <v>241.29423096715229</v>
      </c>
      <c r="V957" s="97">
        <f t="shared" ca="1" si="264"/>
        <v>272.80878503561866</v>
      </c>
      <c r="W957" s="97">
        <f t="shared" ca="1" si="265"/>
        <v>308.38681007210721</v>
      </c>
      <c r="X957" s="97">
        <f t="shared" ca="1" si="266"/>
        <v>925.57914478860016</v>
      </c>
      <c r="Y957" s="97">
        <f t="shared" ca="1" si="267"/>
        <v>5156.7194863185614</v>
      </c>
      <c r="Z957" s="97">
        <f t="shared" ca="1" si="268"/>
        <v>7023.001475954653</v>
      </c>
      <c r="AA957" s="97">
        <f ca="1">Assumptions!D40*Y957+(1-Assumptions!D40)*Z957</f>
        <v>5996.5463816548026</v>
      </c>
      <c r="AB957" s="97">
        <f t="shared" ca="1" si="269"/>
        <v>3848.9664014780515</v>
      </c>
      <c r="AC957" s="97">
        <f t="shared" ca="1" si="270"/>
        <v>4774.5455462666514</v>
      </c>
      <c r="AD957" s="97">
        <f ca="1">AC957+Assumptions!D47-Assumptions!D48-Assumptions!D49</f>
        <v>5915.0455462666514</v>
      </c>
      <c r="AE957" s="73">
        <f ca="1">AD957/Assumptions!D46</f>
        <v>127.20528056487423</v>
      </c>
      <c r="AF957" s="77">
        <f ca="1">AE957/Assumptions!D45-1</f>
        <v>0.26195714846105389</v>
      </c>
    </row>
    <row r="958" spans="2:32" x14ac:dyDescent="0.2">
      <c r="B958" s="130">
        <v>947</v>
      </c>
      <c r="C958" s="77">
        <f ca="1">MAX(Assumptions!F70,MIN(Assumptions!G70,NORMINV(RAND(),Assumptions!D70,Assumptions!E70)))</f>
        <v>0.14238814710394471</v>
      </c>
      <c r="D958" s="77">
        <f ca="1">MAX(Assumptions!F71,MIN(Assumptions!G71,NORMINV(RAND(),Assumptions!D71,Assumptions!E71)))</f>
        <v>0.27916998297214812</v>
      </c>
      <c r="E958" s="77">
        <f ca="1">MAX(Assumptions!F72,MIN(Assumptions!G72,NORMINV(RAND(),Assumptions!D72,Assumptions!E72)))</f>
        <v>0.06</v>
      </c>
      <c r="F958" s="77">
        <f ca="1">MAX(Assumptions!F73,MIN(Assumptions!G73,NORMINV(RAND(),Assumptions!D73,Assumptions!E73)))</f>
        <v>4.5108818924684962E-2</v>
      </c>
      <c r="G958" s="101">
        <f ca="1">MAX(Assumptions!F74,MIN(Assumptions!G74,NORMINV(RAND(),Assumptions!D74,Assumptions!E74)))</f>
        <v>18.822888913904073</v>
      </c>
      <c r="H958" s="77">
        <f ca="1">MAX(Assumptions!F75,MIN(Assumptions!G75,NORMINV(RAND(),Assumptions!D75,Assumptions!E75)))</f>
        <v>0.64962382098979077</v>
      </c>
      <c r="I958" s="97">
        <f ca="1">'Historical Financials'!F7*(1+C958)</f>
        <v>1185.3419414350531</v>
      </c>
      <c r="J958" s="97">
        <f t="shared" ca="1" si="253"/>
        <v>1354.1205841605829</v>
      </c>
      <c r="K958" s="97">
        <f t="shared" ca="1" si="254"/>
        <v>1546.9313050945195</v>
      </c>
      <c r="L958" s="97">
        <f t="shared" ca="1" si="255"/>
        <v>1767.1959873240153</v>
      </c>
      <c r="M958" s="97">
        <f t="shared" ca="1" si="256"/>
        <v>2018.823749528608</v>
      </c>
      <c r="N958" s="54">
        <f>Assumptions!E59</f>
        <v>0.25</v>
      </c>
      <c r="O958" s="77">
        <f t="shared" ca="1" si="257"/>
        <v>0.25729249574303703</v>
      </c>
      <c r="P958" s="77">
        <f t="shared" ca="1" si="258"/>
        <v>0.26458499148607406</v>
      </c>
      <c r="Q958" s="77">
        <f t="shared" ca="1" si="259"/>
        <v>0.27187748722911109</v>
      </c>
      <c r="R958" s="77">
        <f t="shared" ca="1" si="260"/>
        <v>0.27916998297214812</v>
      </c>
      <c r="S958" s="97">
        <f t="shared" ca="1" si="261"/>
        <v>192.50659029362399</v>
      </c>
      <c r="T958" s="97">
        <f t="shared" ca="1" si="262"/>
        <v>226.33222934083557</v>
      </c>
      <c r="U958" s="97">
        <f t="shared" ca="1" si="263"/>
        <v>265.88765590710807</v>
      </c>
      <c r="V958" s="97">
        <f t="shared" ca="1" si="264"/>
        <v>312.11878363889213</v>
      </c>
      <c r="W958" s="97">
        <f t="shared" ca="1" si="265"/>
        <v>366.12473205061877</v>
      </c>
      <c r="X958" s="97">
        <f t="shared" ca="1" si="266"/>
        <v>1127.1062812478822</v>
      </c>
      <c r="Y958" s="97">
        <f t="shared" ca="1" si="267"/>
        <v>25695.758070314365</v>
      </c>
      <c r="Z958" s="97">
        <f t="shared" ca="1" si="268"/>
        <v>10608.485922701402</v>
      </c>
      <c r="AA958" s="97">
        <f ca="1">Assumptions!D40*Y958+(1-Assumptions!D40)*Z958</f>
        <v>18906.485603888534</v>
      </c>
      <c r="AB958" s="97">
        <f t="shared" ca="1" si="269"/>
        <v>14128.025887680154</v>
      </c>
      <c r="AC958" s="97">
        <f t="shared" ca="1" si="270"/>
        <v>15255.132168928038</v>
      </c>
      <c r="AD958" s="97">
        <f ca="1">AC958+Assumptions!D47-Assumptions!D48-Assumptions!D49</f>
        <v>16395.632168928038</v>
      </c>
      <c r="AE958" s="73">
        <f ca="1">AD958/Assumptions!D46</f>
        <v>352.59424019200083</v>
      </c>
      <c r="AF958" s="77">
        <f ca="1">AE958/Assumptions!D45-1</f>
        <v>2.4979587320635002</v>
      </c>
    </row>
    <row r="959" spans="2:32" x14ac:dyDescent="0.2">
      <c r="B959" s="130">
        <v>948</v>
      </c>
      <c r="C959" s="77">
        <f ca="1">MAX(Assumptions!F70,MIN(Assumptions!G70,NORMINV(RAND(),Assumptions!D70,Assumptions!E70)))</f>
        <v>0.17469555100727599</v>
      </c>
      <c r="D959" s="77">
        <f ca="1">MAX(Assumptions!F71,MIN(Assumptions!G71,NORMINV(RAND(),Assumptions!D71,Assumptions!E71)))</f>
        <v>0.37882806211616327</v>
      </c>
      <c r="E959" s="77">
        <f ca="1">MAX(Assumptions!F72,MIN(Assumptions!G72,NORMINV(RAND(),Assumptions!D72,Assumptions!E72)))</f>
        <v>9.6486770865575763E-2</v>
      </c>
      <c r="F959" s="77">
        <f ca="1">MAX(Assumptions!F73,MIN(Assumptions!G73,NORMINV(RAND(),Assumptions!D73,Assumptions!E73)))</f>
        <v>3.6430084852902944E-2</v>
      </c>
      <c r="G959" s="101">
        <f ca="1">MAX(Assumptions!F74,MIN(Assumptions!G74,NORMINV(RAND(),Assumptions!D74,Assumptions!E74)))</f>
        <v>11.082705249187867</v>
      </c>
      <c r="H959" s="77">
        <f ca="1">MAX(Assumptions!F75,MIN(Assumptions!G75,NORMINV(RAND(),Assumptions!D75,Assumptions!E75)))</f>
        <v>0.48984052137759915</v>
      </c>
      <c r="I959" s="97">
        <f ca="1">'Historical Financials'!F7*(1+C959)</f>
        <v>1218.8641037251496</v>
      </c>
      <c r="J959" s="97">
        <f t="shared" ca="1" si="253"/>
        <v>1431.7942399284043</v>
      </c>
      <c r="K959" s="97">
        <f t="shared" ca="1" si="254"/>
        <v>1681.922323601741</v>
      </c>
      <c r="L959" s="97">
        <f t="shared" ca="1" si="255"/>
        <v>1975.7466706747853</v>
      </c>
      <c r="M959" s="97">
        <f t="shared" ca="1" si="256"/>
        <v>2320.900823959108</v>
      </c>
      <c r="N959" s="54">
        <f>Assumptions!E59</f>
        <v>0.25</v>
      </c>
      <c r="O959" s="77">
        <f t="shared" ca="1" si="257"/>
        <v>0.28220701552904082</v>
      </c>
      <c r="P959" s="77">
        <f t="shared" ca="1" si="258"/>
        <v>0.31441403105808163</v>
      </c>
      <c r="Q959" s="77">
        <f t="shared" ca="1" si="259"/>
        <v>0.34662104658712245</v>
      </c>
      <c r="R959" s="77">
        <f t="shared" ca="1" si="260"/>
        <v>0.37882806211616327</v>
      </c>
      <c r="S959" s="97">
        <f t="shared" ca="1" si="261"/>
        <v>149.26225701429183</v>
      </c>
      <c r="T959" s="97">
        <f t="shared" ca="1" si="262"/>
        <v>197.92612654629946</v>
      </c>
      <c r="U959" s="97">
        <f t="shared" ca="1" si="263"/>
        <v>259.03745358665725</v>
      </c>
      <c r="V959" s="97">
        <f t="shared" ca="1" si="264"/>
        <v>335.46011899957597</v>
      </c>
      <c r="W959" s="97">
        <f t="shared" ca="1" si="265"/>
        <v>430.67873996607864</v>
      </c>
      <c r="X959" s="97">
        <f t="shared" ca="1" si="266"/>
        <v>1001.0520609868718</v>
      </c>
      <c r="Y959" s="97">
        <f t="shared" ca="1" si="267"/>
        <v>7432.4514495054564</v>
      </c>
      <c r="Z959" s="97">
        <f t="shared" ca="1" si="268"/>
        <v>9744.1622810463432</v>
      </c>
      <c r="AA959" s="97">
        <f ca="1">Assumptions!D40*Y959+(1-Assumptions!D40)*Z959</f>
        <v>8472.7213236988555</v>
      </c>
      <c r="AB959" s="97">
        <f t="shared" ca="1" si="269"/>
        <v>5345.7167197201643</v>
      </c>
      <c r="AC959" s="97">
        <f t="shared" ca="1" si="270"/>
        <v>6346.7687807070361</v>
      </c>
      <c r="AD959" s="97">
        <f ca="1">AC959+Assumptions!D47-Assumptions!D48-Assumptions!D49</f>
        <v>7487.2687807070361</v>
      </c>
      <c r="AE959" s="73">
        <f ca="1">AD959/Assumptions!D46</f>
        <v>161.01653291843087</v>
      </c>
      <c r="AF959" s="77">
        <f ca="1">AE959/Assumptions!D45-1</f>
        <v>0.59738623927014745</v>
      </c>
    </row>
    <row r="960" spans="2:32" x14ac:dyDescent="0.2">
      <c r="B960" s="130">
        <v>949</v>
      </c>
      <c r="C960" s="77">
        <f ca="1">MAX(Assumptions!F70,MIN(Assumptions!G70,NORMINV(RAND(),Assumptions!D70,Assumptions!E70)))</f>
        <v>0.11532352015893574</v>
      </c>
      <c r="D960" s="77">
        <f ca="1">MAX(Assumptions!F71,MIN(Assumptions!G71,NORMINV(RAND(),Assumptions!D71,Assumptions!E71)))</f>
        <v>0.23099103875497476</v>
      </c>
      <c r="E960" s="77">
        <f ca="1">MAX(Assumptions!F72,MIN(Assumptions!G72,NORMINV(RAND(),Assumptions!D72,Assumptions!E72)))</f>
        <v>0.06</v>
      </c>
      <c r="F960" s="77">
        <f ca="1">MAX(Assumptions!F73,MIN(Assumptions!G73,NORMINV(RAND(),Assumptions!D73,Assumptions!E73)))</f>
        <v>2.8867218439008389E-2</v>
      </c>
      <c r="G960" s="101">
        <f ca="1">MAX(Assumptions!F74,MIN(Assumptions!G74,NORMINV(RAND(),Assumptions!D74,Assumptions!E74)))</f>
        <v>14.913267077491351</v>
      </c>
      <c r="H960" s="77">
        <f ca="1">MAX(Assumptions!F75,MIN(Assumptions!G75,NORMINV(RAND(),Assumptions!D75,Assumptions!E75)))</f>
        <v>0.58079831857290554</v>
      </c>
      <c r="I960" s="97">
        <f ca="1">'Historical Financials'!F7*(1+C960)</f>
        <v>1157.2596845169116</v>
      </c>
      <c r="J960" s="97">
        <f t="shared" ca="1" si="253"/>
        <v>1290.7189450734213</v>
      </c>
      <c r="K960" s="97">
        <f t="shared" ca="1" si="254"/>
        <v>1439.5691973551163</v>
      </c>
      <c r="L960" s="97">
        <f t="shared" ca="1" si="255"/>
        <v>1605.585384706482</v>
      </c>
      <c r="M960" s="97">
        <f t="shared" ca="1" si="256"/>
        <v>1790.7471431865727</v>
      </c>
      <c r="N960" s="54">
        <f>Assumptions!E59</f>
        <v>0.25</v>
      </c>
      <c r="O960" s="77">
        <f t="shared" ca="1" si="257"/>
        <v>0.24524775968874368</v>
      </c>
      <c r="P960" s="77">
        <f t="shared" ca="1" si="258"/>
        <v>0.24049551937748737</v>
      </c>
      <c r="Q960" s="77">
        <f t="shared" ca="1" si="259"/>
        <v>0.23574327906623108</v>
      </c>
      <c r="R960" s="77">
        <f t="shared" ca="1" si="260"/>
        <v>0.23099103875497476</v>
      </c>
      <c r="S960" s="97">
        <f t="shared" ca="1" si="261"/>
        <v>168.03361972990834</v>
      </c>
      <c r="T960" s="97">
        <f t="shared" ca="1" si="262"/>
        <v>183.84934370173448</v>
      </c>
      <c r="U960" s="97">
        <f t="shared" ca="1" si="263"/>
        <v>201.07815206935743</v>
      </c>
      <c r="V960" s="97">
        <f t="shared" ca="1" si="264"/>
        <v>219.8356271192298</v>
      </c>
      <c r="W960" s="97">
        <f t="shared" ca="1" si="265"/>
        <v>240.24521651395577</v>
      </c>
      <c r="X960" s="97">
        <f t="shared" ca="1" si="266"/>
        <v>844.63224675862364</v>
      </c>
      <c r="Y960" s="97">
        <f t="shared" ca="1" si="267"/>
        <v>7939.5548763847128</v>
      </c>
      <c r="Z960" s="97">
        <f t="shared" ca="1" si="268"/>
        <v>6168.8213677440544</v>
      </c>
      <c r="AA960" s="97">
        <f ca="1">Assumptions!D40*Y960+(1-Assumptions!D40)*Z960</f>
        <v>7142.7247974964166</v>
      </c>
      <c r="AB960" s="97">
        <f t="shared" ca="1" si="269"/>
        <v>5337.4594814622487</v>
      </c>
      <c r="AC960" s="97">
        <f t="shared" ca="1" si="270"/>
        <v>6182.091728220872</v>
      </c>
      <c r="AD960" s="97">
        <f ca="1">AC960+Assumptions!D47-Assumptions!D48-Assumptions!D49</f>
        <v>7322.591728220872</v>
      </c>
      <c r="AE960" s="73">
        <f ca="1">AD960/Assumptions!D46</f>
        <v>157.47509092948113</v>
      </c>
      <c r="AF960" s="77">
        <f ca="1">AE960/Assumptions!D45-1</f>
        <v>0.56225288620516989</v>
      </c>
    </row>
    <row r="961" spans="2:32" x14ac:dyDescent="0.2">
      <c r="B961" s="130">
        <v>950</v>
      </c>
      <c r="C961" s="77">
        <f ca="1">MAX(Assumptions!F70,MIN(Assumptions!G70,NORMINV(RAND(),Assumptions!D70,Assumptions!E70)))</f>
        <v>0.14020880589793955</v>
      </c>
      <c r="D961" s="77">
        <f ca="1">MAX(Assumptions!F71,MIN(Assumptions!G71,NORMINV(RAND(),Assumptions!D71,Assumptions!E71)))</f>
        <v>0.30724519424190239</v>
      </c>
      <c r="E961" s="77">
        <f ca="1">MAX(Assumptions!F72,MIN(Assumptions!G72,NORMINV(RAND(),Assumptions!D72,Assumptions!E72)))</f>
        <v>7.0765717213634949E-2</v>
      </c>
      <c r="F961" s="77">
        <f ca="1">MAX(Assumptions!F73,MIN(Assumptions!G73,NORMINV(RAND(),Assumptions!D73,Assumptions!E73)))</f>
        <v>3.3751672653796402E-2</v>
      </c>
      <c r="G961" s="101">
        <f ca="1">MAX(Assumptions!F74,MIN(Assumptions!G74,NORMINV(RAND(),Assumptions!D74,Assumptions!E74)))</f>
        <v>12.172156556800728</v>
      </c>
      <c r="H961" s="77">
        <f ca="1">MAX(Assumptions!F75,MIN(Assumptions!G75,NORMINV(RAND(),Assumptions!D75,Assumptions!E75)))</f>
        <v>0.61554517194431568</v>
      </c>
      <c r="I961" s="97">
        <f ca="1">'Historical Financials'!F7*(1+C961)</f>
        <v>1183.0806569997021</v>
      </c>
      <c r="J961" s="97">
        <f t="shared" ca="1" si="253"/>
        <v>1348.9589831985802</v>
      </c>
      <c r="K961" s="97">
        <f t="shared" ca="1" si="254"/>
        <v>1538.0949114381519</v>
      </c>
      <c r="L961" s="97">
        <f t="shared" ca="1" si="255"/>
        <v>1753.7493623285925</v>
      </c>
      <c r="M961" s="97">
        <f t="shared" ca="1" si="256"/>
        <v>1999.6404662649575</v>
      </c>
      <c r="N961" s="54">
        <f>Assumptions!E59</f>
        <v>0.25</v>
      </c>
      <c r="O961" s="77">
        <f t="shared" ca="1" si="257"/>
        <v>0.26431129856047558</v>
      </c>
      <c r="P961" s="77">
        <f t="shared" ca="1" si="258"/>
        <v>0.27862259712095117</v>
      </c>
      <c r="Q961" s="77">
        <f t="shared" ca="1" si="259"/>
        <v>0.2929338956814268</v>
      </c>
      <c r="R961" s="77">
        <f t="shared" ca="1" si="260"/>
        <v>0.30724519424190239</v>
      </c>
      <c r="S961" s="97">
        <f t="shared" ca="1" si="261"/>
        <v>182.0598966092189</v>
      </c>
      <c r="T961" s="97">
        <f t="shared" ca="1" si="262"/>
        <v>219.46961522643713</v>
      </c>
      <c r="U961" s="97">
        <f t="shared" ca="1" si="263"/>
        <v>263.79065163446364</v>
      </c>
      <c r="V961" s="97">
        <f t="shared" ca="1" si="264"/>
        <v>316.22564176303342</v>
      </c>
      <c r="W961" s="97">
        <f t="shared" ca="1" si="265"/>
        <v>378.17859563242774</v>
      </c>
      <c r="X961" s="97">
        <f t="shared" ca="1" si="266"/>
        <v>1085.5481595477445</v>
      </c>
      <c r="Y961" s="97">
        <f t="shared" ca="1" si="267"/>
        <v>10562.011270205028</v>
      </c>
      <c r="Z961" s="97">
        <f t="shared" ca="1" si="268"/>
        <v>7478.3286138508975</v>
      </c>
      <c r="AA961" s="97">
        <f ca="1">Assumptions!D40*Y961+(1-Assumptions!D40)*Z961</f>
        <v>9174.3540748456689</v>
      </c>
      <c r="AB961" s="97">
        <f t="shared" ca="1" si="269"/>
        <v>6517.8326849420646</v>
      </c>
      <c r="AC961" s="97">
        <f t="shared" ca="1" si="270"/>
        <v>7603.3808444898095</v>
      </c>
      <c r="AD961" s="97">
        <f ca="1">AC961+Assumptions!D47-Assumptions!D48-Assumptions!D49</f>
        <v>8743.8808444898095</v>
      </c>
      <c r="AE961" s="73">
        <f ca="1">AD961/Assumptions!D46</f>
        <v>188.04044826859806</v>
      </c>
      <c r="AF961" s="77">
        <f ca="1">AE961/Assumptions!D45-1</f>
        <v>0.86548063758529814</v>
      </c>
    </row>
    <row r="962" spans="2:32" x14ac:dyDescent="0.2">
      <c r="B962" s="130">
        <v>951</v>
      </c>
      <c r="C962" s="77">
        <f ca="1">MAX(Assumptions!F70,MIN(Assumptions!G70,NORMINV(RAND(),Assumptions!D70,Assumptions!E70)))</f>
        <v>0.13194918235411807</v>
      </c>
      <c r="D962" s="77">
        <f ca="1">MAX(Assumptions!F71,MIN(Assumptions!G71,NORMINV(RAND(),Assumptions!D71,Assumptions!E71)))</f>
        <v>0.33906328327326851</v>
      </c>
      <c r="E962" s="77">
        <f ca="1">MAX(Assumptions!F72,MIN(Assumptions!G72,NORMINV(RAND(),Assumptions!D72,Assumptions!E72)))</f>
        <v>7.3622182779519832E-2</v>
      </c>
      <c r="F962" s="77">
        <f ca="1">MAX(Assumptions!F73,MIN(Assumptions!G73,NORMINV(RAND(),Assumptions!D73,Assumptions!E73)))</f>
        <v>4.2070820342758518E-2</v>
      </c>
      <c r="G962" s="101">
        <f ca="1">MAX(Assumptions!F74,MIN(Assumptions!G74,NORMINV(RAND(),Assumptions!D74,Assumptions!E74)))</f>
        <v>10.740824623562808</v>
      </c>
      <c r="H962" s="77">
        <f ca="1">MAX(Assumptions!F75,MIN(Assumptions!G75,NORMINV(RAND(),Assumptions!D75,Assumptions!E75)))</f>
        <v>0.5593776328599851</v>
      </c>
      <c r="I962" s="97">
        <f ca="1">'Historical Financials'!F7*(1+C962)</f>
        <v>1174.5104716106327</v>
      </c>
      <c r="J962" s="97">
        <f t="shared" ca="1" si="253"/>
        <v>1329.4861680060053</v>
      </c>
      <c r="K962" s="97">
        <f t="shared" ca="1" si="254"/>
        <v>1504.9107808255073</v>
      </c>
      <c r="L962" s="97">
        <f t="shared" ca="1" si="255"/>
        <v>1703.4825278713306</v>
      </c>
      <c r="M962" s="97">
        <f t="shared" ca="1" si="256"/>
        <v>1928.2556545784789</v>
      </c>
      <c r="N962" s="54">
        <f>Assumptions!E59</f>
        <v>0.25</v>
      </c>
      <c r="O962" s="77">
        <f t="shared" ca="1" si="257"/>
        <v>0.27226582081831713</v>
      </c>
      <c r="P962" s="77">
        <f t="shared" ca="1" si="258"/>
        <v>0.29453164163663426</v>
      </c>
      <c r="Q962" s="77">
        <f t="shared" ca="1" si="259"/>
        <v>0.31679746245495138</v>
      </c>
      <c r="R962" s="77">
        <f t="shared" ca="1" si="260"/>
        <v>0.33906328327326851</v>
      </c>
      <c r="S962" s="97">
        <f t="shared" ca="1" si="261"/>
        <v>164.24872184470513</v>
      </c>
      <c r="T962" s="97">
        <f t="shared" ca="1" si="262"/>
        <v>202.47995946647285</v>
      </c>
      <c r="U962" s="97">
        <f t="shared" ca="1" si="263"/>
        <v>247.9406915614268</v>
      </c>
      <c r="V962" s="97">
        <f t="shared" ca="1" si="264"/>
        <v>301.87314162053144</v>
      </c>
      <c r="W962" s="97">
        <f t="shared" ca="1" si="265"/>
        <v>365.72148414212342</v>
      </c>
      <c r="X962" s="97">
        <f t="shared" ca="1" si="266"/>
        <v>1012.5906049171097</v>
      </c>
      <c r="Y962" s="97">
        <f t="shared" ca="1" si="267"/>
        <v>12078.961336798413</v>
      </c>
      <c r="Z962" s="97">
        <f t="shared" ca="1" si="268"/>
        <v>7022.3585847646673</v>
      </c>
      <c r="AA962" s="97">
        <f ca="1">Assumptions!D40*Y962+(1-Assumptions!D40)*Z962</f>
        <v>9803.4900983832267</v>
      </c>
      <c r="AB962" s="97">
        <f t="shared" ca="1" si="269"/>
        <v>6872.6358592307379</v>
      </c>
      <c r="AC962" s="97">
        <f t="shared" ca="1" si="270"/>
        <v>7885.2264641478478</v>
      </c>
      <c r="AD962" s="97">
        <f ca="1">AC962+Assumptions!D47-Assumptions!D48-Assumptions!D49</f>
        <v>9025.7264641478469</v>
      </c>
      <c r="AE962" s="73">
        <f ca="1">AD962/Assumptions!D46</f>
        <v>194.10164439027628</v>
      </c>
      <c r="AF962" s="77">
        <f ca="1">AE962/Assumptions!D45-1</f>
        <v>0.92561155149083607</v>
      </c>
    </row>
    <row r="963" spans="2:32" x14ac:dyDescent="0.2">
      <c r="B963" s="130">
        <v>952</v>
      </c>
      <c r="C963" s="77">
        <f ca="1">MAX(Assumptions!F70,MIN(Assumptions!G70,NORMINV(RAND(),Assumptions!D70,Assumptions!E70)))</f>
        <v>0.11755361818336089</v>
      </c>
      <c r="D963" s="77">
        <f ca="1">MAX(Assumptions!F71,MIN(Assumptions!G71,NORMINV(RAND(),Assumptions!D71,Assumptions!E71)))</f>
        <v>0.26670645884133071</v>
      </c>
      <c r="E963" s="77">
        <f ca="1">MAX(Assumptions!F72,MIN(Assumptions!G72,NORMINV(RAND(),Assumptions!D72,Assumptions!E72)))</f>
        <v>9.586642736700153E-2</v>
      </c>
      <c r="F963" s="77">
        <f ca="1">MAX(Assumptions!F73,MIN(Assumptions!G73,NORMINV(RAND(),Assumptions!D73,Assumptions!E73)))</f>
        <v>2.4056454019148618E-2</v>
      </c>
      <c r="G963" s="101">
        <f ca="1">MAX(Assumptions!F74,MIN(Assumptions!G74,NORMINV(RAND(),Assumptions!D74,Assumptions!E74)))</f>
        <v>20.341846473208545</v>
      </c>
      <c r="H963" s="77">
        <f ca="1">MAX(Assumptions!F75,MIN(Assumptions!G75,NORMINV(RAND(),Assumptions!D75,Assumptions!E75)))</f>
        <v>0.61778255107244073</v>
      </c>
      <c r="I963" s="97">
        <f ca="1">'Historical Financials'!F7*(1+C963)</f>
        <v>1159.5736342270552</v>
      </c>
      <c r="J963" s="97">
        <f t="shared" ca="1" si="253"/>
        <v>1295.8857104804747</v>
      </c>
      <c r="K963" s="97">
        <f t="shared" ca="1" si="254"/>
        <v>1448.2217644995699</v>
      </c>
      <c r="L963" s="97">
        <f t="shared" ca="1" si="255"/>
        <v>1618.4654728483856</v>
      </c>
      <c r="M963" s="97">
        <f t="shared" ca="1" si="256"/>
        <v>1808.7219450865575</v>
      </c>
      <c r="N963" s="54">
        <f>Assumptions!E59</f>
        <v>0.25</v>
      </c>
      <c r="O963" s="77">
        <f t="shared" ca="1" si="257"/>
        <v>0.2541766147103327</v>
      </c>
      <c r="P963" s="77">
        <f t="shared" ca="1" si="258"/>
        <v>0.25835322942066535</v>
      </c>
      <c r="Q963" s="77">
        <f t="shared" ca="1" si="259"/>
        <v>0.262529844130998</v>
      </c>
      <c r="R963" s="77">
        <f t="shared" ca="1" si="260"/>
        <v>0.26670645884133071</v>
      </c>
      <c r="S963" s="97">
        <f t="shared" ca="1" si="261"/>
        <v>179.09108947728285</v>
      </c>
      <c r="T963" s="97">
        <f t="shared" ca="1" si="262"/>
        <v>203.48759077439547</v>
      </c>
      <c r="U963" s="97">
        <f t="shared" ca="1" si="263"/>
        <v>231.14505260288746</v>
      </c>
      <c r="V963" s="97">
        <f t="shared" ca="1" si="264"/>
        <v>262.49301871244279</v>
      </c>
      <c r="W963" s="97">
        <f t="shared" ca="1" si="265"/>
        <v>298.01695896192751</v>
      </c>
      <c r="X963" s="97">
        <f t="shared" ca="1" si="266"/>
        <v>879.07018471132847</v>
      </c>
      <c r="Y963" s="97">
        <f t="shared" ca="1" si="267"/>
        <v>4249.9137098098718</v>
      </c>
      <c r="Z963" s="97">
        <f t="shared" ca="1" si="268"/>
        <v>9812.8624952134178</v>
      </c>
      <c r="AA963" s="97">
        <f ca="1">Assumptions!D40*Y963+(1-Assumptions!D40)*Z963</f>
        <v>6753.2406632414677</v>
      </c>
      <c r="AB963" s="97">
        <f t="shared" ca="1" si="269"/>
        <v>4272.9136434497286</v>
      </c>
      <c r="AC963" s="97">
        <f t="shared" ca="1" si="270"/>
        <v>5151.9838281610573</v>
      </c>
      <c r="AD963" s="97">
        <f ca="1">AC963+Assumptions!D47-Assumptions!D48-Assumptions!D49</f>
        <v>6292.4838281610573</v>
      </c>
      <c r="AE963" s="73">
        <f ca="1">AD963/Assumptions!D46</f>
        <v>135.32223286367866</v>
      </c>
      <c r="AF963" s="77">
        <f ca="1">AE963/Assumptions!D45-1</f>
        <v>0.34248246888570111</v>
      </c>
    </row>
    <row r="964" spans="2:32" x14ac:dyDescent="0.2">
      <c r="B964" s="130">
        <v>953</v>
      </c>
      <c r="C964" s="77">
        <f ca="1">MAX(Assumptions!F70,MIN(Assumptions!G70,NORMINV(RAND(),Assumptions!D70,Assumptions!E70)))</f>
        <v>0.16943165593404189</v>
      </c>
      <c r="D964" s="77">
        <f ca="1">MAX(Assumptions!F71,MIN(Assumptions!G71,NORMINV(RAND(),Assumptions!D71,Assumptions!E71)))</f>
        <v>0.32887614394801062</v>
      </c>
      <c r="E964" s="77">
        <f ca="1">MAX(Assumptions!F72,MIN(Assumptions!G72,NORMINV(RAND(),Assumptions!D72,Assumptions!E72)))</f>
        <v>0.06</v>
      </c>
      <c r="F964" s="77">
        <f ca="1">MAX(Assumptions!F73,MIN(Assumptions!G73,NORMINV(RAND(),Assumptions!D73,Assumptions!E73)))</f>
        <v>4.0613967077415151E-2</v>
      </c>
      <c r="G964" s="101">
        <f ca="1">MAX(Assumptions!F74,MIN(Assumptions!G74,NORMINV(RAND(),Assumptions!D74,Assumptions!E74)))</f>
        <v>12.619349055601091</v>
      </c>
      <c r="H964" s="77">
        <f ca="1">MAX(Assumptions!F75,MIN(Assumptions!G75,NORMINV(RAND(),Assumptions!D75,Assumptions!E75)))</f>
        <v>0.58857512900703646</v>
      </c>
      <c r="I964" s="97">
        <f ca="1">'Historical Financials'!F7*(1+C964)</f>
        <v>1213.4022861971616</v>
      </c>
      <c r="J964" s="97">
        <f t="shared" ca="1" si="253"/>
        <v>1418.9910448616988</v>
      </c>
      <c r="K964" s="97">
        <f t="shared" ca="1" si="254"/>
        <v>1659.4130473481928</v>
      </c>
      <c r="L964" s="97">
        <f t="shared" ca="1" si="255"/>
        <v>1940.5701478389517</v>
      </c>
      <c r="M964" s="97">
        <f t="shared" ca="1" si="256"/>
        <v>2269.3641614434737</v>
      </c>
      <c r="N964" s="54">
        <f>Assumptions!E59</f>
        <v>0.25</v>
      </c>
      <c r="O964" s="77">
        <f t="shared" ca="1" si="257"/>
        <v>0.26971903598700264</v>
      </c>
      <c r="P964" s="77">
        <f t="shared" ca="1" si="258"/>
        <v>0.28943807197400528</v>
      </c>
      <c r="Q964" s="77">
        <f t="shared" ca="1" si="259"/>
        <v>0.30915710796100798</v>
      </c>
      <c r="R964" s="77">
        <f t="shared" ca="1" si="260"/>
        <v>0.32887614394801062</v>
      </c>
      <c r="S964" s="97">
        <f t="shared" ca="1" si="261"/>
        <v>178.54460178398185</v>
      </c>
      <c r="T964" s="97">
        <f t="shared" ca="1" si="262"/>
        <v>225.2647097465607</v>
      </c>
      <c r="U964" s="97">
        <f t="shared" ca="1" si="263"/>
        <v>282.69105298011311</v>
      </c>
      <c r="V964" s="97">
        <f t="shared" ca="1" si="264"/>
        <v>353.11038366746817</v>
      </c>
      <c r="W964" s="97">
        <f t="shared" ca="1" si="265"/>
        <v>439.27700559254129</v>
      </c>
      <c r="X964" s="97">
        <f t="shared" ca="1" si="266"/>
        <v>1214.2257824355861</v>
      </c>
      <c r="Y964" s="97">
        <f t="shared" ca="1" si="267"/>
        <v>23579.748846036324</v>
      </c>
      <c r="Z964" s="97">
        <f t="shared" ca="1" si="268"/>
        <v>9418.3216253523333</v>
      </c>
      <c r="AA964" s="97">
        <f ca="1">Assumptions!D40*Y964+(1-Assumptions!D40)*Z964</f>
        <v>17207.106596728529</v>
      </c>
      <c r="AB964" s="97">
        <f t="shared" ca="1" si="269"/>
        <v>12858.151035782834</v>
      </c>
      <c r="AC964" s="97">
        <f t="shared" ca="1" si="270"/>
        <v>14072.376818218419</v>
      </c>
      <c r="AD964" s="97">
        <f ca="1">AC964+Assumptions!D47-Assumptions!D48-Assumptions!D49</f>
        <v>15212.876818218419</v>
      </c>
      <c r="AE964" s="73">
        <f ca="1">AD964/Assumptions!D46</f>
        <v>327.15864125200903</v>
      </c>
      <c r="AF964" s="77">
        <f ca="1">AE964/Assumptions!D45-1</f>
        <v>2.2456214409921533</v>
      </c>
    </row>
    <row r="965" spans="2:32" x14ac:dyDescent="0.2">
      <c r="B965" s="130">
        <v>954</v>
      </c>
      <c r="C965" s="77">
        <f ca="1">MAX(Assumptions!F70,MIN(Assumptions!G70,NORMINV(RAND(),Assumptions!D70,Assumptions!E70)))</f>
        <v>0.15787563956281586</v>
      </c>
      <c r="D965" s="77">
        <f ca="1">MAX(Assumptions!F71,MIN(Assumptions!G71,NORMINV(RAND(),Assumptions!D71,Assumptions!E71)))</f>
        <v>0.27401883056912996</v>
      </c>
      <c r="E965" s="77">
        <f ca="1">MAX(Assumptions!F72,MIN(Assumptions!G72,NORMINV(RAND(),Assumptions!D72,Assumptions!E72)))</f>
        <v>8.1844037607090345E-2</v>
      </c>
      <c r="F965" s="77">
        <f ca="1">MAX(Assumptions!F73,MIN(Assumptions!G73,NORMINV(RAND(),Assumptions!D73,Assumptions!E73)))</f>
        <v>2.6609638911919829E-2</v>
      </c>
      <c r="G965" s="101">
        <f ca="1">MAX(Assumptions!F74,MIN(Assumptions!G74,NORMINV(RAND(),Assumptions!D74,Assumptions!E74)))</f>
        <v>17.689194924480859</v>
      </c>
      <c r="H965" s="77">
        <f ca="1">MAX(Assumptions!F75,MIN(Assumptions!G75,NORMINV(RAND(),Assumptions!D75,Assumptions!E75)))</f>
        <v>0.63161652116422962</v>
      </c>
      <c r="I965" s="97">
        <f ca="1">'Historical Financials'!F7*(1+C965)</f>
        <v>1201.4117636103776</v>
      </c>
      <c r="J965" s="97">
        <f t="shared" ca="1" si="253"/>
        <v>1391.0854141686566</v>
      </c>
      <c r="K965" s="97">
        <f t="shared" ca="1" si="254"/>
        <v>1610.7039136170379</v>
      </c>
      <c r="L965" s="97">
        <f t="shared" ca="1" si="255"/>
        <v>1864.9948241256582</v>
      </c>
      <c r="M965" s="97">
        <f t="shared" ca="1" si="256"/>
        <v>2159.4320747658376</v>
      </c>
      <c r="N965" s="54">
        <f>Assumptions!E59</f>
        <v>0.25</v>
      </c>
      <c r="O965" s="77">
        <f t="shared" ca="1" si="257"/>
        <v>0.2560047076422825</v>
      </c>
      <c r="P965" s="77">
        <f t="shared" ca="1" si="258"/>
        <v>0.26200941528456501</v>
      </c>
      <c r="Q965" s="77">
        <f t="shared" ca="1" si="259"/>
        <v>0.26801412292684745</v>
      </c>
      <c r="R965" s="77">
        <f t="shared" ca="1" si="260"/>
        <v>0.27401883056912996</v>
      </c>
      <c r="S965" s="97">
        <f t="shared" ca="1" si="261"/>
        <v>189.70787965434212</v>
      </c>
      <c r="T965" s="97">
        <f t="shared" ca="1" si="262"/>
        <v>224.93406395216289</v>
      </c>
      <c r="U965" s="97">
        <f t="shared" ca="1" si="263"/>
        <v>266.554545680047</v>
      </c>
      <c r="V965" s="97">
        <f t="shared" ca="1" si="264"/>
        <v>315.71032973604747</v>
      </c>
      <c r="W965" s="97">
        <f t="shared" ca="1" si="265"/>
        <v>373.74331871678021</v>
      </c>
      <c r="X965" s="97">
        <f t="shared" ca="1" si="266"/>
        <v>1060.7445949892697</v>
      </c>
      <c r="Y965" s="97">
        <f t="shared" ca="1" si="267"/>
        <v>6946.5496599517537</v>
      </c>
      <c r="Z965" s="97">
        <f t="shared" ca="1" si="268"/>
        <v>10467.139783356753</v>
      </c>
      <c r="AA965" s="97">
        <f ca="1">Assumptions!D40*Y965+(1-Assumptions!D40)*Z965</f>
        <v>8530.8152154840027</v>
      </c>
      <c r="AB965" s="97">
        <f t="shared" ca="1" si="269"/>
        <v>5756.6159341373605</v>
      </c>
      <c r="AC965" s="97">
        <f t="shared" ca="1" si="270"/>
        <v>6817.3605291266304</v>
      </c>
      <c r="AD965" s="97">
        <f ca="1">AC965+Assumptions!D47-Assumptions!D48-Assumptions!D49</f>
        <v>7957.8605291266304</v>
      </c>
      <c r="AE965" s="73">
        <f ca="1">AD965/Assumptions!D46</f>
        <v>171.13678557261571</v>
      </c>
      <c r="AF965" s="77">
        <f ca="1">AE965/Assumptions!D45-1</f>
        <v>0.69778557115690187</v>
      </c>
    </row>
    <row r="966" spans="2:32" x14ac:dyDescent="0.2">
      <c r="B966" s="130">
        <v>955</v>
      </c>
      <c r="C966" s="77">
        <f ca="1">MAX(Assumptions!F70,MIN(Assumptions!G70,NORMINV(RAND(),Assumptions!D70,Assumptions!E70)))</f>
        <v>0.16065262003226469</v>
      </c>
      <c r="D966" s="77">
        <f ca="1">MAX(Assumptions!F71,MIN(Assumptions!G71,NORMINV(RAND(),Assumptions!D71,Assumptions!E71)))</f>
        <v>0.37710390032193353</v>
      </c>
      <c r="E966" s="77">
        <f ca="1">MAX(Assumptions!F72,MIN(Assumptions!G72,NORMINV(RAND(),Assumptions!D72,Assumptions!E72)))</f>
        <v>8.3165908177502038E-2</v>
      </c>
      <c r="F966" s="77">
        <f ca="1">MAX(Assumptions!F73,MIN(Assumptions!G73,NORMINV(RAND(),Assumptions!D73,Assumptions!E73)))</f>
        <v>3.4995041529699976E-2</v>
      </c>
      <c r="G966" s="101">
        <f ca="1">MAX(Assumptions!F74,MIN(Assumptions!G74,NORMINV(RAND(),Assumptions!D74,Assumptions!E74)))</f>
        <v>15.74947464851653</v>
      </c>
      <c r="H966" s="77">
        <f ca="1">MAX(Assumptions!F75,MIN(Assumptions!G75,NORMINV(RAND(),Assumptions!D75,Assumptions!E75)))</f>
        <v>0.70611910935814737</v>
      </c>
      <c r="I966" s="97">
        <f ca="1">'Historical Financials'!F7*(1+C966)</f>
        <v>1204.2931585454778</v>
      </c>
      <c r="J966" s="97">
        <f t="shared" ca="1" si="253"/>
        <v>1397.7660097527403</v>
      </c>
      <c r="K966" s="97">
        <f t="shared" ca="1" si="254"/>
        <v>1622.3207814115619</v>
      </c>
      <c r="L966" s="97">
        <f t="shared" ca="1" si="255"/>
        <v>1882.9508654781202</v>
      </c>
      <c r="M966" s="97">
        <f t="shared" ca="1" si="256"/>
        <v>2185.4518554092006</v>
      </c>
      <c r="N966" s="54">
        <f>Assumptions!E59</f>
        <v>0.25</v>
      </c>
      <c r="O966" s="77">
        <f t="shared" ca="1" si="257"/>
        <v>0.28177597508048335</v>
      </c>
      <c r="P966" s="77">
        <f t="shared" ca="1" si="258"/>
        <v>0.31355195016096676</v>
      </c>
      <c r="Q966" s="77">
        <f t="shared" ca="1" si="259"/>
        <v>0.34532792524145017</v>
      </c>
      <c r="R966" s="77">
        <f t="shared" ca="1" si="260"/>
        <v>0.37710390032193353</v>
      </c>
      <c r="S966" s="97">
        <f t="shared" ca="1" si="261"/>
        <v>212.59360312956073</v>
      </c>
      <c r="T966" s="97">
        <f t="shared" ca="1" si="262"/>
        <v>278.10986955491728</v>
      </c>
      <c r="U966" s="97">
        <f t="shared" ca="1" si="263"/>
        <v>359.18997119560584</v>
      </c>
      <c r="V966" s="97">
        <f t="shared" ca="1" si="264"/>
        <v>459.14372322416995</v>
      </c>
      <c r="W966" s="97">
        <f t="shared" ca="1" si="265"/>
        <v>581.94271063478106</v>
      </c>
      <c r="X966" s="97">
        <f t="shared" ca="1" si="266"/>
        <v>1439.8189212697746</v>
      </c>
      <c r="Y966" s="97">
        <f t="shared" ca="1" si="267"/>
        <v>12503.570350209457</v>
      </c>
      <c r="Z966" s="97">
        <f t="shared" ca="1" si="268"/>
        <v>12979.810129147476</v>
      </c>
      <c r="AA966" s="97">
        <f ca="1">Assumptions!D40*Y966+(1-Assumptions!D40)*Z966</f>
        <v>12717.878250731566</v>
      </c>
      <c r="AB966" s="97">
        <f t="shared" ca="1" si="269"/>
        <v>8529.8177256192248</v>
      </c>
      <c r="AC966" s="97">
        <f t="shared" ca="1" si="270"/>
        <v>9969.6366468889992</v>
      </c>
      <c r="AD966" s="97">
        <f ca="1">AC966+Assumptions!D47-Assumptions!D48-Assumptions!D49</f>
        <v>11110.136646888999</v>
      </c>
      <c r="AE966" s="73">
        <f ca="1">AD966/Assumptions!D46</f>
        <v>238.92766982556986</v>
      </c>
      <c r="AF966" s="77">
        <f ca="1">AE966/Assumptions!D45-1</f>
        <v>1.3703141847774787</v>
      </c>
    </row>
    <row r="967" spans="2:32" x14ac:dyDescent="0.2">
      <c r="B967" s="130">
        <v>956</v>
      </c>
      <c r="C967" s="77">
        <f ca="1">MAX(Assumptions!F70,MIN(Assumptions!G70,NORMINV(RAND(),Assumptions!D70,Assumptions!E70)))</f>
        <v>0.1339447504871023</v>
      </c>
      <c r="D967" s="77">
        <f ca="1">MAX(Assumptions!F71,MIN(Assumptions!G71,NORMINV(RAND(),Assumptions!D71,Assumptions!E71)))</f>
        <v>0.33341111564095754</v>
      </c>
      <c r="E967" s="77">
        <f ca="1">MAX(Assumptions!F72,MIN(Assumptions!G72,NORMINV(RAND(),Assumptions!D72,Assumptions!E72)))</f>
        <v>8.4794288026733208E-2</v>
      </c>
      <c r="F967" s="77">
        <f ca="1">MAX(Assumptions!F73,MIN(Assumptions!G73,NORMINV(RAND(),Assumptions!D73,Assumptions!E73)))</f>
        <v>3.7347789811147732E-2</v>
      </c>
      <c r="G967" s="101">
        <f ca="1">MAX(Assumptions!F74,MIN(Assumptions!G74,NORMINV(RAND(),Assumptions!D74,Assumptions!E74)))</f>
        <v>13.844371891594141</v>
      </c>
      <c r="H967" s="77">
        <f ca="1">MAX(Assumptions!F75,MIN(Assumptions!G75,NORMINV(RAND(),Assumptions!D75,Assumptions!E75)))</f>
        <v>0.55223355744840719</v>
      </c>
      <c r="I967" s="97">
        <f ca="1">'Historical Financials'!F7*(1+C967)</f>
        <v>1176.5810731054173</v>
      </c>
      <c r="J967" s="97">
        <f t="shared" ca="1" si="253"/>
        <v>1334.1779313703696</v>
      </c>
      <c r="K967" s="97">
        <f t="shared" ca="1" si="254"/>
        <v>1512.8840614931721</v>
      </c>
      <c r="L967" s="97">
        <f t="shared" ca="1" si="255"/>
        <v>1715.5269396257891</v>
      </c>
      <c r="M967" s="97">
        <f t="shared" ca="1" si="256"/>
        <v>1945.3127675078676</v>
      </c>
      <c r="N967" s="54">
        <f>Assumptions!E59</f>
        <v>0.25</v>
      </c>
      <c r="O967" s="77">
        <f t="shared" ca="1" si="257"/>
        <v>0.2708527789102394</v>
      </c>
      <c r="P967" s="77">
        <f t="shared" ca="1" si="258"/>
        <v>0.2917055578204788</v>
      </c>
      <c r="Q967" s="77">
        <f t="shared" ca="1" si="259"/>
        <v>0.31255833673071814</v>
      </c>
      <c r="R967" s="77">
        <f t="shared" ca="1" si="260"/>
        <v>0.33341111564095754</v>
      </c>
      <c r="S967" s="97">
        <f t="shared" ca="1" si="261"/>
        <v>162.43688790686727</v>
      </c>
      <c r="T967" s="97">
        <f t="shared" ca="1" si="262"/>
        <v>199.55832142460659</v>
      </c>
      <c r="U967" s="97">
        <f t="shared" ca="1" si="263"/>
        <v>243.70988516955867</v>
      </c>
      <c r="V967" s="97">
        <f t="shared" ca="1" si="264"/>
        <v>296.10887429873731</v>
      </c>
      <c r="W967" s="97">
        <f t="shared" ca="1" si="265"/>
        <v>358.17255561570823</v>
      </c>
      <c r="X967" s="97">
        <f t="shared" ca="1" si="266"/>
        <v>962.48460977353614</v>
      </c>
      <c r="Y967" s="97">
        <f t="shared" ca="1" si="267"/>
        <v>7830.9153027634147</v>
      </c>
      <c r="Z967" s="97">
        <f t="shared" ca="1" si="268"/>
        <v>8979.305937542229</v>
      </c>
      <c r="AA967" s="97">
        <f ca="1">Assumptions!D40*Y967+(1-Assumptions!D40)*Z967</f>
        <v>8347.6910884138815</v>
      </c>
      <c r="AB967" s="97">
        <f t="shared" ca="1" si="269"/>
        <v>5556.8595559873493</v>
      </c>
      <c r="AC967" s="97">
        <f t="shared" ca="1" si="270"/>
        <v>6519.3441657608855</v>
      </c>
      <c r="AD967" s="97">
        <f ca="1">AC967+Assumptions!D47-Assumptions!D48-Assumptions!D49</f>
        <v>7659.8441657608855</v>
      </c>
      <c r="AE967" s="73">
        <f ca="1">AD967/Assumptions!D46</f>
        <v>164.72783152173946</v>
      </c>
      <c r="AF967" s="77">
        <f ca="1">AE967/Assumptions!D45-1</f>
        <v>0.63420467779503431</v>
      </c>
    </row>
    <row r="968" spans="2:32" x14ac:dyDescent="0.2">
      <c r="B968" s="130">
        <v>957</v>
      </c>
      <c r="C968" s="77">
        <f ca="1">MAX(Assumptions!F70,MIN(Assumptions!G70,NORMINV(RAND(),Assumptions!D70,Assumptions!E70)))</f>
        <v>0.12451715915993403</v>
      </c>
      <c r="D968" s="77">
        <f ca="1">MAX(Assumptions!F71,MIN(Assumptions!G71,NORMINV(RAND(),Assumptions!D71,Assumptions!E71)))</f>
        <v>0.22186015024995376</v>
      </c>
      <c r="E968" s="77">
        <f ca="1">MAX(Assumptions!F72,MIN(Assumptions!G72,NORMINV(RAND(),Assumptions!D72,Assumptions!E72)))</f>
        <v>0.06</v>
      </c>
      <c r="F968" s="77">
        <f ca="1">MAX(Assumptions!F73,MIN(Assumptions!G73,NORMINV(RAND(),Assumptions!D73,Assumptions!E73)))</f>
        <v>4.0275738319153938E-2</v>
      </c>
      <c r="G968" s="101">
        <f ca="1">MAX(Assumptions!F74,MIN(Assumptions!G74,NORMINV(RAND(),Assumptions!D74,Assumptions!E74)))</f>
        <v>11.636364323328564</v>
      </c>
      <c r="H968" s="77">
        <f ca="1">MAX(Assumptions!F75,MIN(Assumptions!G75,NORMINV(RAND(),Assumptions!D75,Assumptions!E75)))</f>
        <v>0.49314407517708148</v>
      </c>
      <c r="I968" s="97">
        <f ca="1">'Historical Financials'!F7*(1+C968)</f>
        <v>1166.7990043443476</v>
      </c>
      <c r="J968" s="97">
        <f t="shared" ca="1" si="253"/>
        <v>1312.0855016759454</v>
      </c>
      <c r="K968" s="97">
        <f t="shared" ca="1" si="254"/>
        <v>1475.4626609195711</v>
      </c>
      <c r="L968" s="97">
        <f t="shared" ca="1" si="255"/>
        <v>1659.1830799038332</v>
      </c>
      <c r="M968" s="97">
        <f t="shared" ca="1" si="256"/>
        <v>1865.7798435396885</v>
      </c>
      <c r="N968" s="54">
        <f>Assumptions!E59</f>
        <v>0.25</v>
      </c>
      <c r="O968" s="77">
        <f t="shared" ca="1" si="257"/>
        <v>0.24296503756248844</v>
      </c>
      <c r="P968" s="77">
        <f t="shared" ca="1" si="258"/>
        <v>0.23593007512497688</v>
      </c>
      <c r="Q968" s="77">
        <f t="shared" ca="1" si="259"/>
        <v>0.22889511268746532</v>
      </c>
      <c r="R968" s="77">
        <f t="shared" ca="1" si="260"/>
        <v>0.22186015024995376</v>
      </c>
      <c r="S968" s="97">
        <f t="shared" ca="1" si="261"/>
        <v>143.85000397873318</v>
      </c>
      <c r="T968" s="97">
        <f t="shared" ca="1" si="262"/>
        <v>157.20984513337751</v>
      </c>
      <c r="U968" s="97">
        <f t="shared" ca="1" si="263"/>
        <v>171.66641953834338</v>
      </c>
      <c r="V968" s="97">
        <f t="shared" ca="1" si="264"/>
        <v>187.28571344754323</v>
      </c>
      <c r="W968" s="97">
        <f t="shared" ca="1" si="265"/>
        <v>204.13314163082873</v>
      </c>
      <c r="X968" s="97">
        <f t="shared" ca="1" si="266"/>
        <v>720.64617479400704</v>
      </c>
      <c r="Y968" s="97">
        <f t="shared" ca="1" si="267"/>
        <v>10766.170012418428</v>
      </c>
      <c r="Z968" s="97">
        <f t="shared" ca="1" si="268"/>
        <v>4816.7822063541771</v>
      </c>
      <c r="AA968" s="97">
        <f ca="1">Assumptions!D40*Y968+(1-Assumptions!D40)*Z968</f>
        <v>8088.9454996895156</v>
      </c>
      <c r="AB968" s="97">
        <f t="shared" ca="1" si="269"/>
        <v>6044.5306345111012</v>
      </c>
      <c r="AC968" s="97">
        <f t="shared" ca="1" si="270"/>
        <v>6765.1768093051087</v>
      </c>
      <c r="AD968" s="97">
        <f ca="1">AC968+Assumptions!D47-Assumptions!D48-Assumptions!D49</f>
        <v>7905.6768093051087</v>
      </c>
      <c r="AE968" s="73">
        <f ca="1">AD968/Assumptions!D46</f>
        <v>170.01455503881954</v>
      </c>
      <c r="AF968" s="77">
        <f ca="1">AE968/Assumptions!D45-1</f>
        <v>0.68665233173432094</v>
      </c>
    </row>
    <row r="969" spans="2:32" x14ac:dyDescent="0.2">
      <c r="B969" s="130">
        <v>958</v>
      </c>
      <c r="C969" s="77">
        <f ca="1">MAX(Assumptions!F70,MIN(Assumptions!G70,NORMINV(RAND(),Assumptions!D70,Assumptions!E70)))</f>
        <v>0.12937569133050511</v>
      </c>
      <c r="D969" s="77">
        <f ca="1">MAX(Assumptions!F71,MIN(Assumptions!G71,NORMINV(RAND(),Assumptions!D71,Assumptions!E71)))</f>
        <v>0.3297288027826043</v>
      </c>
      <c r="E969" s="77">
        <f ca="1">MAX(Assumptions!F72,MIN(Assumptions!G72,NORMINV(RAND(),Assumptions!D72,Assumptions!E72)))</f>
        <v>9.2115170173512145E-2</v>
      </c>
      <c r="F969" s="77">
        <f ca="1">MAX(Assumptions!F73,MIN(Assumptions!G73,NORMINV(RAND(),Assumptions!D73,Assumptions!E73)))</f>
        <v>2.5349188127021267E-2</v>
      </c>
      <c r="G969" s="101">
        <f ca="1">MAX(Assumptions!F74,MIN(Assumptions!G74,NORMINV(RAND(),Assumptions!D74,Assumptions!E74)))</f>
        <v>14.533093165439329</v>
      </c>
      <c r="H969" s="77">
        <f ca="1">MAX(Assumptions!F75,MIN(Assumptions!G75,NORMINV(RAND(),Assumptions!D75,Assumptions!E75)))</f>
        <v>0.65270715839642057</v>
      </c>
      <c r="I969" s="97">
        <f ca="1">'Historical Financials'!F7*(1+C969)</f>
        <v>1171.840217324532</v>
      </c>
      <c r="J969" s="97">
        <f t="shared" ca="1" si="253"/>
        <v>1323.4478555697826</v>
      </c>
      <c r="K969" s="97">
        <f t="shared" ca="1" si="254"/>
        <v>1494.6698368239977</v>
      </c>
      <c r="L969" s="97">
        <f t="shared" ca="1" si="255"/>
        <v>1688.0437802739557</v>
      </c>
      <c r="M969" s="97">
        <f t="shared" ca="1" si="256"/>
        <v>1906.4356113430579</v>
      </c>
      <c r="N969" s="54">
        <f>Assumptions!E59</f>
        <v>0.25</v>
      </c>
      <c r="O969" s="77">
        <f t="shared" ca="1" si="257"/>
        <v>0.26993220069565105</v>
      </c>
      <c r="P969" s="77">
        <f t="shared" ca="1" si="258"/>
        <v>0.28986440139130215</v>
      </c>
      <c r="Q969" s="77">
        <f t="shared" ca="1" si="259"/>
        <v>0.30979660208695325</v>
      </c>
      <c r="R969" s="77">
        <f t="shared" ca="1" si="260"/>
        <v>0.3297288027826043</v>
      </c>
      <c r="S969" s="97">
        <f t="shared" ca="1" si="261"/>
        <v>191.21712458613479</v>
      </c>
      <c r="T969" s="97">
        <f t="shared" ca="1" si="262"/>
        <v>233.17388339683245</v>
      </c>
      <c r="U969" s="97">
        <f t="shared" ca="1" si="263"/>
        <v>282.78640603947423</v>
      </c>
      <c r="V969" s="97">
        <f t="shared" ca="1" si="264"/>
        <v>341.33335684562962</v>
      </c>
      <c r="W969" s="97">
        <f t="shared" ca="1" si="265"/>
        <v>410.2961136034707</v>
      </c>
      <c r="X969" s="97">
        <f t="shared" ca="1" si="266"/>
        <v>1091.7170585992667</v>
      </c>
      <c r="Y969" s="97">
        <f t="shared" ca="1" si="267"/>
        <v>6301.0649147952136</v>
      </c>
      <c r="Z969" s="97">
        <f t="shared" ca="1" si="268"/>
        <v>9135.6001963676626</v>
      </c>
      <c r="AA969" s="97">
        <f ca="1">Assumptions!D40*Y969+(1-Assumptions!D40)*Z969</f>
        <v>7576.6057915028159</v>
      </c>
      <c r="AB969" s="97">
        <f t="shared" ca="1" si="269"/>
        <v>4876.7724596662229</v>
      </c>
      <c r="AC969" s="97">
        <f t="shared" ca="1" si="270"/>
        <v>5968.4895182654891</v>
      </c>
      <c r="AD969" s="97">
        <f ca="1">AC969+Assumptions!D47-Assumptions!D48-Assumptions!D49</f>
        <v>7108.9895182654891</v>
      </c>
      <c r="AE969" s="73">
        <f ca="1">AD969/Assumptions!D46</f>
        <v>152.88149501646214</v>
      </c>
      <c r="AF969" s="77">
        <f ca="1">AE969/Assumptions!D45-1</f>
        <v>0.51668149817918785</v>
      </c>
    </row>
    <row r="970" spans="2:32" x14ac:dyDescent="0.2">
      <c r="B970" s="130">
        <v>959</v>
      </c>
      <c r="C970" s="77">
        <f ca="1">MAX(Assumptions!F70,MIN(Assumptions!G70,NORMINV(RAND(),Assumptions!D70,Assumptions!E70)))</f>
        <v>8.3881557655220151E-2</v>
      </c>
      <c r="D970" s="77">
        <f ca="1">MAX(Assumptions!F71,MIN(Assumptions!G71,NORMINV(RAND(),Assumptions!D71,Assumptions!E71)))</f>
        <v>0.31721580572898994</v>
      </c>
      <c r="E970" s="77">
        <f ca="1">MAX(Assumptions!F72,MIN(Assumptions!G72,NORMINV(RAND(),Assumptions!D72,Assumptions!E72)))</f>
        <v>9.7106066501968333E-2</v>
      </c>
      <c r="F970" s="77">
        <f ca="1">MAX(Assumptions!F73,MIN(Assumptions!G73,NORMINV(RAND(),Assumptions!D73,Assumptions!E73)))</f>
        <v>3.6079750861183431E-2</v>
      </c>
      <c r="G970" s="101">
        <f ca="1">MAX(Assumptions!F74,MIN(Assumptions!G74,NORMINV(RAND(),Assumptions!D74,Assumptions!E74)))</f>
        <v>17.639015889106854</v>
      </c>
      <c r="H970" s="77">
        <f ca="1">MAX(Assumptions!F75,MIN(Assumptions!G75,NORMINV(RAND(),Assumptions!D75,Assumptions!E75)))</f>
        <v>0.64670912130926994</v>
      </c>
      <c r="I970" s="97">
        <f ca="1">'Historical Financials'!F7*(1+C970)</f>
        <v>1124.6355042230562</v>
      </c>
      <c r="J970" s="97">
        <f t="shared" ca="1" si="253"/>
        <v>1218.9716821116499</v>
      </c>
      <c r="K970" s="97">
        <f t="shared" ca="1" si="254"/>
        <v>1321.220925544779</v>
      </c>
      <c r="L970" s="97">
        <f t="shared" ca="1" si="255"/>
        <v>1432.0469947861466</v>
      </c>
      <c r="M970" s="97">
        <f t="shared" ca="1" si="256"/>
        <v>1552.1693273442854</v>
      </c>
      <c r="N970" s="54">
        <f>Assumptions!E59</f>
        <v>0.25</v>
      </c>
      <c r="O970" s="77">
        <f t="shared" ca="1" si="257"/>
        <v>0.2668039514322475</v>
      </c>
      <c r="P970" s="77">
        <f t="shared" ca="1" si="258"/>
        <v>0.283607902864495</v>
      </c>
      <c r="Q970" s="77">
        <f t="shared" ca="1" si="259"/>
        <v>0.30041185429674244</v>
      </c>
      <c r="R970" s="77">
        <f t="shared" ca="1" si="260"/>
        <v>0.31721580572898994</v>
      </c>
      <c r="S970" s="97">
        <f t="shared" ca="1" si="261"/>
        <v>181.8280096823251</v>
      </c>
      <c r="T970" s="97">
        <f t="shared" ca="1" si="262"/>
        <v>210.32691912469329</v>
      </c>
      <c r="U970" s="97">
        <f t="shared" ca="1" si="263"/>
        <v>242.32753148177113</v>
      </c>
      <c r="V970" s="97">
        <f t="shared" ca="1" si="264"/>
        <v>278.21678171884344</v>
      </c>
      <c r="W970" s="97">
        <f t="shared" ca="1" si="265"/>
        <v>318.42187982948792</v>
      </c>
      <c r="X970" s="97">
        <f t="shared" ca="1" si="266"/>
        <v>916.36027140196086</v>
      </c>
      <c r="Y970" s="97">
        <f t="shared" ca="1" si="267"/>
        <v>5406.0360429493285</v>
      </c>
      <c r="Z970" s="97">
        <f t="shared" ca="1" si="268"/>
        <v>8684.9688873734176</v>
      </c>
      <c r="AA970" s="97">
        <f ca="1">Assumptions!D40*Y970+(1-Assumptions!D40)*Z970</f>
        <v>6881.5558229401686</v>
      </c>
      <c r="AB970" s="97">
        <f t="shared" ca="1" si="269"/>
        <v>4329.5579269357886</v>
      </c>
      <c r="AC970" s="97">
        <f t="shared" ca="1" si="270"/>
        <v>5245.9181983377493</v>
      </c>
      <c r="AD970" s="97">
        <f ca="1">AC970+Assumptions!D47-Assumptions!D48-Assumptions!D49</f>
        <v>6386.4181983377493</v>
      </c>
      <c r="AE970" s="73">
        <f ca="1">AD970/Assumptions!D46</f>
        <v>137.3423268459731</v>
      </c>
      <c r="AF970" s="77">
        <f ca="1">AE970/Assumptions!D45-1</f>
        <v>0.36252308378941578</v>
      </c>
    </row>
    <row r="971" spans="2:32" x14ac:dyDescent="0.2">
      <c r="B971" s="130">
        <v>960</v>
      </c>
      <c r="C971" s="77">
        <f ca="1">MAX(Assumptions!F70,MIN(Assumptions!G70,NORMINV(RAND(),Assumptions!D70,Assumptions!E70)))</f>
        <v>8.8817929919262253E-2</v>
      </c>
      <c r="D971" s="77">
        <f ca="1">MAX(Assumptions!F71,MIN(Assumptions!G71,NORMINV(RAND(),Assumptions!D71,Assumptions!E71)))</f>
        <v>0.27269967215529256</v>
      </c>
      <c r="E971" s="77">
        <f ca="1">MAX(Assumptions!F72,MIN(Assumptions!G72,NORMINV(RAND(),Assumptions!D72,Assumptions!E72)))</f>
        <v>9.1270055003011871E-2</v>
      </c>
      <c r="F971" s="77">
        <f ca="1">MAX(Assumptions!F73,MIN(Assumptions!G73,NORMINV(RAND(),Assumptions!D73,Assumptions!E73)))</f>
        <v>2.6104638757584071E-2</v>
      </c>
      <c r="G971" s="101">
        <f ca="1">MAX(Assumptions!F74,MIN(Assumptions!G74,NORMINV(RAND(),Assumptions!D74,Assumptions!E74)))</f>
        <v>14.283358271507872</v>
      </c>
      <c r="H971" s="77">
        <f ca="1">MAX(Assumptions!F75,MIN(Assumptions!G75,NORMINV(RAND(),Assumptions!D75,Assumptions!E75)))</f>
        <v>0.58809293483412461</v>
      </c>
      <c r="I971" s="97">
        <f ca="1">'Historical Financials'!F7*(1+C971)</f>
        <v>1129.7574840842262</v>
      </c>
      <c r="J971" s="97">
        <f t="shared" ca="1" si="253"/>
        <v>1230.100205131381</v>
      </c>
      <c r="K971" s="97">
        <f t="shared" ca="1" si="254"/>
        <v>1339.3551589444101</v>
      </c>
      <c r="L971" s="97">
        <f t="shared" ca="1" si="255"/>
        <v>1458.3139115885369</v>
      </c>
      <c r="M971" s="97">
        <f t="shared" ca="1" si="256"/>
        <v>1587.8383343882927</v>
      </c>
      <c r="N971" s="54">
        <f>Assumptions!E59</f>
        <v>0.25</v>
      </c>
      <c r="O971" s="77">
        <f t="shared" ca="1" si="257"/>
        <v>0.25567491803882314</v>
      </c>
      <c r="P971" s="77">
        <f t="shared" ca="1" si="258"/>
        <v>0.26134983607764628</v>
      </c>
      <c r="Q971" s="77">
        <f t="shared" ca="1" si="259"/>
        <v>0.26702475411646942</v>
      </c>
      <c r="R971" s="77">
        <f t="shared" ca="1" si="260"/>
        <v>0.27269967215529256</v>
      </c>
      <c r="S971" s="97">
        <f t="shared" ca="1" si="261"/>
        <v>166.10059861647736</v>
      </c>
      <c r="T971" s="97">
        <f t="shared" ca="1" si="262"/>
        <v>184.95862078787016</v>
      </c>
      <c r="U971" s="97">
        <f t="shared" ca="1" si="263"/>
        <v>205.85619866173033</v>
      </c>
      <c r="V971" s="97">
        <f t="shared" ca="1" si="264"/>
        <v>229.00686660992858</v>
      </c>
      <c r="W971" s="97">
        <f t="shared" ca="1" si="265"/>
        <v>254.64600107664708</v>
      </c>
      <c r="X971" s="97">
        <f t="shared" ca="1" si="266"/>
        <v>791.94862085842612</v>
      </c>
      <c r="Y971" s="97">
        <f t="shared" ca="1" si="267"/>
        <v>4009.6949885461595</v>
      </c>
      <c r="Z971" s="97">
        <f t="shared" ca="1" si="268"/>
        <v>6184.7368848435926</v>
      </c>
      <c r="AA971" s="97">
        <f ca="1">Assumptions!D40*Y971+(1-Assumptions!D40)*Z971</f>
        <v>4988.4638418800041</v>
      </c>
      <c r="AB971" s="97">
        <f t="shared" ca="1" si="269"/>
        <v>3223.3364412432197</v>
      </c>
      <c r="AC971" s="97">
        <f t="shared" ca="1" si="270"/>
        <v>4015.285062101646</v>
      </c>
      <c r="AD971" s="97">
        <f ca="1">AC971+Assumptions!D47-Assumptions!D48-Assumptions!D49</f>
        <v>5155.785062101646</v>
      </c>
      <c r="AE971" s="73">
        <f ca="1">AD971/Assumptions!D46</f>
        <v>110.87709810971282</v>
      </c>
      <c r="AF971" s="77">
        <f ca="1">AE971/Assumptions!D45-1</f>
        <v>9.9971211405881277E-2</v>
      </c>
    </row>
    <row r="972" spans="2:32" x14ac:dyDescent="0.2">
      <c r="B972" s="130">
        <v>961</v>
      </c>
      <c r="C972" s="77">
        <f ca="1">MAX(Assumptions!F70,MIN(Assumptions!G70,NORMINV(RAND(),Assumptions!D70,Assumptions!E70)))</f>
        <v>0.11239227632306517</v>
      </c>
      <c r="D972" s="77">
        <f ca="1">MAX(Assumptions!F71,MIN(Assumptions!G71,NORMINV(RAND(),Assumptions!D71,Assumptions!E71)))</f>
        <v>0.23254476683531478</v>
      </c>
      <c r="E972" s="77">
        <f ca="1">MAX(Assumptions!F72,MIN(Assumptions!G72,NORMINV(RAND(),Assumptions!D72,Assumptions!E72)))</f>
        <v>9.1795069746180347E-2</v>
      </c>
      <c r="F972" s="77">
        <f ca="1">MAX(Assumptions!F73,MIN(Assumptions!G73,NORMINV(RAND(),Assumptions!D73,Assumptions!E73)))</f>
        <v>4.6892046570982115E-2</v>
      </c>
      <c r="G972" s="101">
        <f ca="1">MAX(Assumptions!F74,MIN(Assumptions!G74,NORMINV(RAND(),Assumptions!D74,Assumptions!E74)))</f>
        <v>15.758894721817006</v>
      </c>
      <c r="H972" s="77">
        <f ca="1">MAX(Assumptions!F75,MIN(Assumptions!G75,NORMINV(RAND(),Assumptions!D75,Assumptions!E75)))</f>
        <v>0.51335846864720713</v>
      </c>
      <c r="I972" s="97">
        <f ca="1">'Historical Financials'!F7*(1+C972)</f>
        <v>1154.2182259128124</v>
      </c>
      <c r="J972" s="97">
        <f t="shared" ref="J972:J1035" ca="1" si="271">I972*(1+C972)</f>
        <v>1283.9434396967233</v>
      </c>
      <c r="K972" s="97">
        <f t="shared" ref="K972:K1035" ca="1" si="272">J972*(1+C972)</f>
        <v>1428.2487655543041</v>
      </c>
      <c r="L972" s="97">
        <f t="shared" ref="L972:L1035" ca="1" si="273">K972*(1+C972)</f>
        <v>1588.7728954705601</v>
      </c>
      <c r="M972" s="97">
        <f t="shared" ref="M972:M1035" ca="1" si="274">L972*(1+C972)</f>
        <v>1767.3386977528835</v>
      </c>
      <c r="N972" s="54">
        <f>Assumptions!E59</f>
        <v>0.25</v>
      </c>
      <c r="O972" s="77">
        <f t="shared" ref="O972:O1035" ca="1" si="275">N972+(D972-N972)/4</f>
        <v>0.24563619170882869</v>
      </c>
      <c r="P972" s="77">
        <f t="shared" ref="P972:P1011" ca="1" si="276">N972+2*(D972-N972)/4</f>
        <v>0.24127238341765739</v>
      </c>
      <c r="Q972" s="77">
        <f t="shared" ref="Q972:Q1011" ca="1" si="277">N972+3*(D972-N972)/4</f>
        <v>0.23690857512648608</v>
      </c>
      <c r="R972" s="77">
        <f t="shared" ref="R972:R1011" ca="1" si="278">D972</f>
        <v>0.23254476683531478</v>
      </c>
      <c r="S972" s="97">
        <f t="shared" ref="S972:S1011" ca="1" si="279">I972*N972*H972</f>
        <v>148.13192523482439</v>
      </c>
      <c r="T972" s="97">
        <f t="shared" ref="T972:T1011" ca="1" si="280">J972*O972*H972</f>
        <v>161.90452205705523</v>
      </c>
      <c r="U972" s="97">
        <f t="shared" ref="U972:U1011" ca="1" si="281">K972*P972*H972</f>
        <v>176.90177989303569</v>
      </c>
      <c r="V972" s="97">
        <f t="shared" ref="V972:V1011" ca="1" si="282">L972*Q972*H972</f>
        <v>193.22500785035425</v>
      </c>
      <c r="W972" s="97">
        <f t="shared" ref="W972:W1011" ca="1" si="283">M972*R972*H972</f>
        <v>210.98281781198278</v>
      </c>
      <c r="X972" s="97">
        <f t="shared" ref="X972:X1035" ca="1" si="284">S972/(1+E972)^1+T972/(1+E972)^2+U972/(1+E972)^3+V972/(1+E972)^4+W972/(1+E972)^5</f>
        <v>679.41767800151365</v>
      </c>
      <c r="Y972" s="97">
        <f t="shared" ref="Y972:Y1011" ca="1" si="285">W972*(1+F972)/(E972-F972)</f>
        <v>4918.9613151147087</v>
      </c>
      <c r="Z972" s="97">
        <f t="shared" ref="Z972:Z1011" ca="1" si="286">M972*R972*G972</f>
        <v>6476.675105356564</v>
      </c>
      <c r="AA972" s="97">
        <f ca="1">Assumptions!D40*Y972+(1-Assumptions!D40)*Z972</f>
        <v>5619.9325207235433</v>
      </c>
      <c r="AB972" s="97">
        <f t="shared" ref="AB972:AB1035" ca="1" si="287">AA972/(1+E972)^5</f>
        <v>3622.642325072005</v>
      </c>
      <c r="AC972" s="97">
        <f t="shared" ref="AC972:AC1035" ca="1" si="288">X972+AB972</f>
        <v>4302.0600030735186</v>
      </c>
      <c r="AD972" s="97">
        <f ca="1">AC972+Assumptions!D47-Assumptions!D48-Assumptions!D49</f>
        <v>5442.5600030735186</v>
      </c>
      <c r="AE972" s="73">
        <f ca="1">AD972/Assumptions!D46</f>
        <v>117.04430114136599</v>
      </c>
      <c r="AF972" s="77">
        <f ca="1">AE972/Assumptions!D45-1</f>
        <v>0.16115378116434509</v>
      </c>
    </row>
    <row r="973" spans="2:32" x14ac:dyDescent="0.2">
      <c r="B973" s="130">
        <v>962</v>
      </c>
      <c r="C973" s="77">
        <f ca="1">MAX(Assumptions!F70,MIN(Assumptions!G70,NORMINV(RAND(),Assumptions!D70,Assumptions!E70)))</f>
        <v>9.7762234684717036E-2</v>
      </c>
      <c r="D973" s="77">
        <f ca="1">MAX(Assumptions!F71,MIN(Assumptions!G71,NORMINV(RAND(),Assumptions!D71,Assumptions!E71)))</f>
        <v>0.29156942992294149</v>
      </c>
      <c r="E973" s="77">
        <f ca="1">MAX(Assumptions!F72,MIN(Assumptions!G72,NORMINV(RAND(),Assumptions!D72,Assumptions!E72)))</f>
        <v>9.4428884585785258E-2</v>
      </c>
      <c r="F973" s="77">
        <f ca="1">MAX(Assumptions!F73,MIN(Assumptions!G73,NORMINV(RAND(),Assumptions!D73,Assumptions!E73)))</f>
        <v>3.5508656374791288E-2</v>
      </c>
      <c r="G973" s="101">
        <f ca="1">MAX(Assumptions!F74,MIN(Assumptions!G74,NORMINV(RAND(),Assumptions!D74,Assumptions!E74)))</f>
        <v>17.842428645143308</v>
      </c>
      <c r="H973" s="77">
        <f ca="1">MAX(Assumptions!F75,MIN(Assumptions!G75,NORMINV(RAND(),Assumptions!D75,Assumptions!E75)))</f>
        <v>0.64830650492370101</v>
      </c>
      <c r="I973" s="97">
        <f ca="1">'Historical Financials'!F7*(1+C973)</f>
        <v>1139.0380947088624</v>
      </c>
      <c r="J973" s="97">
        <f t="shared" ca="1" si="271"/>
        <v>1250.3930042386232</v>
      </c>
      <c r="K973" s="97">
        <f t="shared" ca="1" si="272"/>
        <v>1372.6342185671281</v>
      </c>
      <c r="L973" s="97">
        <f t="shared" ca="1" si="273"/>
        <v>1506.8260071789609</v>
      </c>
      <c r="M973" s="97">
        <f t="shared" ca="1" si="274"/>
        <v>1654.1366849218257</v>
      </c>
      <c r="N973" s="54">
        <f>Assumptions!E59</f>
        <v>0.25</v>
      </c>
      <c r="O973" s="77">
        <f t="shared" ca="1" si="275"/>
        <v>0.26039235748073536</v>
      </c>
      <c r="P973" s="77">
        <f t="shared" ca="1" si="276"/>
        <v>0.27078471496147072</v>
      </c>
      <c r="Q973" s="77">
        <f t="shared" ca="1" si="277"/>
        <v>0.28117707244220613</v>
      </c>
      <c r="R973" s="77">
        <f t="shared" ca="1" si="278"/>
        <v>0.29156942992294149</v>
      </c>
      <c r="S973" s="97">
        <f t="shared" ca="1" si="279"/>
        <v>184.61145153891354</v>
      </c>
      <c r="T973" s="97">
        <f t="shared" ca="1" si="280"/>
        <v>211.08391862477285</v>
      </c>
      <c r="U973" s="97">
        <f t="shared" ca="1" si="281"/>
        <v>240.96798523659268</v>
      </c>
      <c r="V973" s="97">
        <f t="shared" ca="1" si="282"/>
        <v>274.67769316090295</v>
      </c>
      <c r="W973" s="97">
        <f t="shared" ca="1" si="283"/>
        <v>312.67543327749559</v>
      </c>
      <c r="X973" s="97">
        <f t="shared" ca="1" si="284"/>
        <v>919.33139566996522</v>
      </c>
      <c r="Y973" s="97">
        <f t="shared" ca="1" si="285"/>
        <v>5495.194564337603</v>
      </c>
      <c r="Z973" s="97">
        <f t="shared" ca="1" si="286"/>
        <v>8605.3264389188262</v>
      </c>
      <c r="AA973" s="97">
        <f ca="1">Assumptions!D40*Y973+(1-Assumptions!D40)*Z973</f>
        <v>6894.7539078991531</v>
      </c>
      <c r="AB973" s="97">
        <f t="shared" ca="1" si="287"/>
        <v>4391.1779469427302</v>
      </c>
      <c r="AC973" s="97">
        <f t="shared" ca="1" si="288"/>
        <v>5310.509342612695</v>
      </c>
      <c r="AD973" s="97">
        <f ca="1">AC973+Assumptions!D47-Assumptions!D48-Assumptions!D49</f>
        <v>6451.009342612695</v>
      </c>
      <c r="AE973" s="73">
        <f ca="1">AD973/Assumptions!D46</f>
        <v>138.73138371210098</v>
      </c>
      <c r="AF973" s="77">
        <f ca="1">AE973/Assumptions!D45-1</f>
        <v>0.37630340984227173</v>
      </c>
    </row>
    <row r="974" spans="2:32" x14ac:dyDescent="0.2">
      <c r="B974" s="130">
        <v>963</v>
      </c>
      <c r="C974" s="77">
        <f ca="1">MAX(Assumptions!F70,MIN(Assumptions!G70,NORMINV(RAND(),Assumptions!D70,Assumptions!E70)))</f>
        <v>0.15637070770830216</v>
      </c>
      <c r="D974" s="77">
        <f ca="1">MAX(Assumptions!F71,MIN(Assumptions!G71,NORMINV(RAND(),Assumptions!D71,Assumptions!E71)))</f>
        <v>0.25920747866701749</v>
      </c>
      <c r="E974" s="77">
        <f ca="1">MAX(Assumptions!F72,MIN(Assumptions!G72,NORMINV(RAND(),Assumptions!D72,Assumptions!E72)))</f>
        <v>9.3574101853190289E-2</v>
      </c>
      <c r="F974" s="77">
        <f ca="1">MAX(Assumptions!F73,MIN(Assumptions!G73,NORMINV(RAND(),Assumptions!D73,Assumptions!E73)))</f>
        <v>4.2320689809768358E-2</v>
      </c>
      <c r="G974" s="101">
        <f ca="1">MAX(Assumptions!F74,MIN(Assumptions!G74,NORMINV(RAND(),Assumptions!D74,Assumptions!E74)))</f>
        <v>15.094047335742168</v>
      </c>
      <c r="H974" s="77">
        <f ca="1">MAX(Assumptions!F75,MIN(Assumptions!G75,NORMINV(RAND(),Assumptions!D75,Assumptions!E75)))</f>
        <v>0.61368758523249523</v>
      </c>
      <c r="I974" s="97">
        <f ca="1">'Historical Financials'!F7*(1+C974)</f>
        <v>1199.8502463181342</v>
      </c>
      <c r="J974" s="97">
        <f t="shared" ca="1" si="271"/>
        <v>1387.4716784788814</v>
      </c>
      <c r="K974" s="97">
        <f t="shared" ca="1" si="272"/>
        <v>1604.4316067678499</v>
      </c>
      <c r="L974" s="97">
        <f t="shared" ca="1" si="273"/>
        <v>1855.3177125877069</v>
      </c>
      <c r="M974" s="97">
        <f t="shared" ca="1" si="274"/>
        <v>2145.4350563287949</v>
      </c>
      <c r="N974" s="54">
        <f>Assumptions!E59</f>
        <v>0.25</v>
      </c>
      <c r="O974" s="77">
        <f t="shared" ca="1" si="275"/>
        <v>0.25230186966675439</v>
      </c>
      <c r="P974" s="77">
        <f t="shared" ca="1" si="276"/>
        <v>0.25460373933350877</v>
      </c>
      <c r="Q974" s="77">
        <f t="shared" ca="1" si="277"/>
        <v>0.2569056090002631</v>
      </c>
      <c r="R974" s="77">
        <f t="shared" ca="1" si="278"/>
        <v>0.25920747866701749</v>
      </c>
      <c r="S974" s="97">
        <f t="shared" ca="1" si="279"/>
        <v>184.0833000758976</v>
      </c>
      <c r="T974" s="97">
        <f t="shared" ca="1" si="280"/>
        <v>214.82851849001619</v>
      </c>
      <c r="U974" s="97">
        <f t="shared" ca="1" si="281"/>
        <v>250.68787231743869</v>
      </c>
      <c r="V974" s="97">
        <f t="shared" ca="1" si="282"/>
        <v>292.50898762877921</v>
      </c>
      <c r="W974" s="97">
        <f t="shared" ca="1" si="283"/>
        <v>341.27952846447715</v>
      </c>
      <c r="X974" s="97">
        <f t="shared" ca="1" si="284"/>
        <v>962.38613622172591</v>
      </c>
      <c r="Y974" s="97">
        <f t="shared" ca="1" si="285"/>
        <v>6940.4689238187248</v>
      </c>
      <c r="Z974" s="97">
        <f t="shared" ca="1" si="286"/>
        <v>8393.993102224842</v>
      </c>
      <c r="AA974" s="97">
        <f ca="1">Assumptions!D40*Y974+(1-Assumptions!D40)*Z974</f>
        <v>7594.5548041014772</v>
      </c>
      <c r="AB974" s="97">
        <f t="shared" ca="1" si="287"/>
        <v>4855.8049900252436</v>
      </c>
      <c r="AC974" s="97">
        <f t="shared" ca="1" si="288"/>
        <v>5818.1911262469694</v>
      </c>
      <c r="AD974" s="97">
        <f ca="1">AC974+Assumptions!D47-Assumptions!D48-Assumptions!D49</f>
        <v>6958.6911262469694</v>
      </c>
      <c r="AE974" s="73">
        <f ca="1">AD974/Assumptions!D46</f>
        <v>149.6492715321929</v>
      </c>
      <c r="AF974" s="77">
        <f ca="1">AE974/Assumptions!D45-1</f>
        <v>0.48461578900985014</v>
      </c>
    </row>
    <row r="975" spans="2:32" x14ac:dyDescent="0.2">
      <c r="B975" s="130">
        <v>964</v>
      </c>
      <c r="C975" s="77">
        <f ca="1">MAX(Assumptions!F70,MIN(Assumptions!G70,NORMINV(RAND(),Assumptions!D70,Assumptions!E70)))</f>
        <v>0.05</v>
      </c>
      <c r="D975" s="77">
        <f ca="1">MAX(Assumptions!F71,MIN(Assumptions!G71,NORMINV(RAND(),Assumptions!D71,Assumptions!E71)))</f>
        <v>0.30724848750376854</v>
      </c>
      <c r="E975" s="77">
        <f ca="1">MAX(Assumptions!F72,MIN(Assumptions!G72,NORMINV(RAND(),Assumptions!D72,Assumptions!E72)))</f>
        <v>9.8499618070128928E-2</v>
      </c>
      <c r="F975" s="77">
        <f ca="1">MAX(Assumptions!F73,MIN(Assumptions!G73,NORMINV(RAND(),Assumptions!D73,Assumptions!E73)))</f>
        <v>2.7800657733959025E-2</v>
      </c>
      <c r="G975" s="101">
        <f ca="1">MAX(Assumptions!F74,MIN(Assumptions!G74,NORMINV(RAND(),Assumptions!D74,Assumptions!E74)))</f>
        <v>16.937995847386631</v>
      </c>
      <c r="H975" s="77">
        <f ca="1">MAX(Assumptions!F75,MIN(Assumptions!G75,NORMINV(RAND(),Assumptions!D75,Assumptions!E75)))</f>
        <v>0.61261841160805686</v>
      </c>
      <c r="I975" s="97">
        <f ca="1">'Historical Financials'!F7*(1+C975)</f>
        <v>1089.48</v>
      </c>
      <c r="J975" s="97">
        <f t="shared" ca="1" si="271"/>
        <v>1143.9540000000002</v>
      </c>
      <c r="K975" s="97">
        <f t="shared" ca="1" si="272"/>
        <v>1201.1517000000003</v>
      </c>
      <c r="L975" s="97">
        <f t="shared" ca="1" si="273"/>
        <v>1261.2092850000004</v>
      </c>
      <c r="M975" s="97">
        <f t="shared" ca="1" si="274"/>
        <v>1324.2697492500004</v>
      </c>
      <c r="N975" s="54">
        <f>Assumptions!E59</f>
        <v>0.25</v>
      </c>
      <c r="O975" s="77">
        <f t="shared" ca="1" si="275"/>
        <v>0.26431212187594211</v>
      </c>
      <c r="P975" s="77">
        <f t="shared" ca="1" si="276"/>
        <v>0.27862424375188427</v>
      </c>
      <c r="Q975" s="77">
        <f t="shared" ca="1" si="277"/>
        <v>0.29293636562782643</v>
      </c>
      <c r="R975" s="77">
        <f t="shared" ca="1" si="278"/>
        <v>0.30724848750376854</v>
      </c>
      <c r="S975" s="97">
        <f t="shared" ca="1" si="279"/>
        <v>166.85887676968645</v>
      </c>
      <c r="T975" s="97">
        <f t="shared" ca="1" si="280"/>
        <v>185.23185984589514</v>
      </c>
      <c r="U975" s="97">
        <f t="shared" ca="1" si="281"/>
        <v>205.02499403780055</v>
      </c>
      <c r="V975" s="97">
        <f t="shared" ca="1" si="282"/>
        <v>226.33436199928167</v>
      </c>
      <c r="W975" s="97">
        <f t="shared" ca="1" si="283"/>
        <v>249.26210427181641</v>
      </c>
      <c r="X975" s="97">
        <f t="shared" ca="1" si="284"/>
        <v>771.33782273437919</v>
      </c>
      <c r="Y975" s="97">
        <f t="shared" ca="1" si="285"/>
        <v>3623.6990402764768</v>
      </c>
      <c r="Z975" s="97">
        <f t="shared" ca="1" si="286"/>
        <v>6891.729675548906</v>
      </c>
      <c r="AA975" s="97">
        <f ca="1">Assumptions!D40*Y975+(1-Assumptions!D40)*Z975</f>
        <v>5094.3128261490692</v>
      </c>
      <c r="AB975" s="97">
        <f t="shared" ca="1" si="287"/>
        <v>3184.828557845316</v>
      </c>
      <c r="AC975" s="97">
        <f t="shared" ca="1" si="288"/>
        <v>3956.1663805796952</v>
      </c>
      <c r="AD975" s="97">
        <f ca="1">AC975+Assumptions!D47-Assumptions!D48-Assumptions!D49</f>
        <v>5096.6663805796952</v>
      </c>
      <c r="AE975" s="73">
        <f ca="1">AD975/Assumptions!D46</f>
        <v>109.60572861461711</v>
      </c>
      <c r="AF975" s="77">
        <f ca="1">AE975/Assumptions!D45-1</f>
        <v>8.7358418795804749E-2</v>
      </c>
    </row>
    <row r="976" spans="2:32" x14ac:dyDescent="0.2">
      <c r="B976" s="130">
        <v>965</v>
      </c>
      <c r="C976" s="77">
        <f ca="1">MAX(Assumptions!F70,MIN(Assumptions!G70,NORMINV(RAND(),Assumptions!D70,Assumptions!E70)))</f>
        <v>0.1277611927555761</v>
      </c>
      <c r="D976" s="77">
        <f ca="1">MAX(Assumptions!F71,MIN(Assumptions!G71,NORMINV(RAND(),Assumptions!D71,Assumptions!E71)))</f>
        <v>0.30810791282557393</v>
      </c>
      <c r="E976" s="77">
        <f ca="1">MAX(Assumptions!F72,MIN(Assumptions!G72,NORMINV(RAND(),Assumptions!D72,Assumptions!E72)))</f>
        <v>8.7821686612679639E-2</v>
      </c>
      <c r="F976" s="77">
        <f ca="1">MAX(Assumptions!F73,MIN(Assumptions!G73,NORMINV(RAND(),Assumptions!D73,Assumptions!E73)))</f>
        <v>3.5163664957120359E-2</v>
      </c>
      <c r="G976" s="101">
        <f ca="1">MAX(Assumptions!F74,MIN(Assumptions!G74,NORMINV(RAND(),Assumptions!D74,Assumptions!E74)))</f>
        <v>15.513789844443293</v>
      </c>
      <c r="H976" s="77">
        <f ca="1">MAX(Assumptions!F75,MIN(Assumptions!G75,NORMINV(RAND(),Assumptions!D75,Assumptions!E75)))</f>
        <v>0.49880199653711477</v>
      </c>
      <c r="I976" s="97">
        <f ca="1">'Historical Financials'!F7*(1+C976)</f>
        <v>1170.1650136031858</v>
      </c>
      <c r="J976" s="97">
        <f t="shared" ca="1" si="271"/>
        <v>1319.6666914619739</v>
      </c>
      <c r="K976" s="97">
        <f t="shared" ca="1" si="272"/>
        <v>1488.2688820029605</v>
      </c>
      <c r="L976" s="97">
        <f t="shared" ca="1" si="273"/>
        <v>1678.4118895086665</v>
      </c>
      <c r="M976" s="97">
        <f t="shared" ca="1" si="274"/>
        <v>1892.8477944474341</v>
      </c>
      <c r="N976" s="54">
        <f>Assumptions!E59</f>
        <v>0.25</v>
      </c>
      <c r="O976" s="77">
        <f t="shared" ca="1" si="275"/>
        <v>0.26452697820639348</v>
      </c>
      <c r="P976" s="77">
        <f t="shared" ca="1" si="276"/>
        <v>0.27905395641278696</v>
      </c>
      <c r="Q976" s="77">
        <f t="shared" ca="1" si="277"/>
        <v>0.29358093461918044</v>
      </c>
      <c r="R976" s="77">
        <f t="shared" ca="1" si="278"/>
        <v>0.30810791282557393</v>
      </c>
      <c r="S976" s="97">
        <f t="shared" ca="1" si="279"/>
        <v>145.92016126578727</v>
      </c>
      <c r="T976" s="97">
        <f t="shared" ca="1" si="280"/>
        <v>174.12551310150852</v>
      </c>
      <c r="U976" s="97">
        <f t="shared" ca="1" si="281"/>
        <v>207.15612025728379</v>
      </c>
      <c r="V976" s="97">
        <f t="shared" ca="1" si="282"/>
        <v>245.78454971463862</v>
      </c>
      <c r="W976" s="97">
        <f t="shared" ca="1" si="283"/>
        <v>290.90201434515956</v>
      </c>
      <c r="X976" s="97">
        <f t="shared" ca="1" si="284"/>
        <v>808.69645686115337</v>
      </c>
      <c r="Y976" s="97">
        <f t="shared" ca="1" si="285"/>
        <v>5718.6196109430321</v>
      </c>
      <c r="Z976" s="97">
        <f t="shared" ca="1" si="286"/>
        <v>9047.6636966312362</v>
      </c>
      <c r="AA976" s="97">
        <f ca="1">Assumptions!D40*Y976+(1-Assumptions!D40)*Z976</f>
        <v>7216.6894495027236</v>
      </c>
      <c r="AB976" s="97">
        <f t="shared" ca="1" si="287"/>
        <v>4737.5025214688039</v>
      </c>
      <c r="AC976" s="97">
        <f t="shared" ca="1" si="288"/>
        <v>5546.1989783299578</v>
      </c>
      <c r="AD976" s="97">
        <f ca="1">AC976+Assumptions!D47-Assumptions!D48-Assumptions!D49</f>
        <v>6686.6989783299578</v>
      </c>
      <c r="AE976" s="73">
        <f ca="1">AD976/Assumptions!D46</f>
        <v>143.79997802860123</v>
      </c>
      <c r="AF976" s="77">
        <f ca="1">AE976/Assumptions!D45-1</f>
        <v>0.42658708361707576</v>
      </c>
    </row>
    <row r="977" spans="2:32" x14ac:dyDescent="0.2">
      <c r="B977" s="130">
        <v>966</v>
      </c>
      <c r="C977" s="77">
        <f ca="1">MAX(Assumptions!F70,MIN(Assumptions!G70,NORMINV(RAND(),Assumptions!D70,Assumptions!E70)))</f>
        <v>0.14023708781288377</v>
      </c>
      <c r="D977" s="77">
        <f ca="1">MAX(Assumptions!F71,MIN(Assumptions!G71,NORMINV(RAND(),Assumptions!D71,Assumptions!E71)))</f>
        <v>0.32144037895848504</v>
      </c>
      <c r="E977" s="77">
        <f ca="1">MAX(Assumptions!F72,MIN(Assumptions!G72,NORMINV(RAND(),Assumptions!D72,Assumptions!E72)))</f>
        <v>0.11316813163035076</v>
      </c>
      <c r="F977" s="77">
        <f ca="1">MAX(Assumptions!F73,MIN(Assumptions!G73,NORMINV(RAND(),Assumptions!D73,Assumptions!E73)))</f>
        <v>1.6759224486519762E-2</v>
      </c>
      <c r="G977" s="101">
        <f ca="1">MAX(Assumptions!F74,MIN(Assumptions!G74,NORMINV(RAND(),Assumptions!D74,Assumptions!E74)))</f>
        <v>14.46674908926968</v>
      </c>
      <c r="H977" s="77">
        <f ca="1">MAX(Assumptions!F75,MIN(Assumptions!G75,NORMINV(RAND(),Assumptions!D75,Assumptions!E75)))</f>
        <v>0.68217492876277719</v>
      </c>
      <c r="I977" s="97">
        <f ca="1">'Historical Financials'!F7*(1+C977)</f>
        <v>1183.1100023146482</v>
      </c>
      <c r="J977" s="97">
        <f t="shared" ca="1" si="271"/>
        <v>1349.0259036015486</v>
      </c>
      <c r="K977" s="97">
        <f t="shared" ca="1" si="272"/>
        <v>1538.2093677067739</v>
      </c>
      <c r="L977" s="97">
        <f t="shared" ca="1" si="273"/>
        <v>1753.9233698804692</v>
      </c>
      <c r="M977" s="97">
        <f t="shared" ca="1" si="274"/>
        <v>1999.8884755194656</v>
      </c>
      <c r="N977" s="54">
        <f>Assumptions!E59</f>
        <v>0.25</v>
      </c>
      <c r="O977" s="77">
        <f t="shared" ca="1" si="275"/>
        <v>0.26786009473962125</v>
      </c>
      <c r="P977" s="77">
        <f t="shared" ca="1" si="276"/>
        <v>0.28572018947924249</v>
      </c>
      <c r="Q977" s="77">
        <f t="shared" ca="1" si="277"/>
        <v>0.30358028421886379</v>
      </c>
      <c r="R977" s="77">
        <f t="shared" ca="1" si="278"/>
        <v>0.32144037895848504</v>
      </c>
      <c r="S977" s="97">
        <f t="shared" ca="1" si="279"/>
        <v>201.77199538688109</v>
      </c>
      <c r="T977" s="97">
        <f t="shared" ca="1" si="280"/>
        <v>246.50405127175654</v>
      </c>
      <c r="U977" s="97">
        <f t="shared" ca="1" si="281"/>
        <v>299.8141566529697</v>
      </c>
      <c r="V977" s="97">
        <f t="shared" ca="1" si="282"/>
        <v>363.22851256263942</v>
      </c>
      <c r="W977" s="97">
        <f t="shared" ca="1" si="283"/>
        <v>438.53268030662338</v>
      </c>
      <c r="X977" s="97">
        <f t="shared" ca="1" si="284"/>
        <v>1090.6683748128801</v>
      </c>
      <c r="Y977" s="97">
        <f t="shared" ca="1" si="285"/>
        <v>4624.9061539028999</v>
      </c>
      <c r="Z977" s="97">
        <f t="shared" ca="1" si="286"/>
        <v>9299.8760082649969</v>
      </c>
      <c r="AA977" s="97">
        <f ca="1">Assumptions!D40*Y977+(1-Assumptions!D40)*Z977</f>
        <v>6728.642588365843</v>
      </c>
      <c r="AB977" s="97">
        <f t="shared" ca="1" si="287"/>
        <v>3936.6212905439497</v>
      </c>
      <c r="AC977" s="97">
        <f t="shared" ca="1" si="288"/>
        <v>5027.2896653568296</v>
      </c>
      <c r="AD977" s="97">
        <f ca="1">AC977+Assumptions!D47-Assumptions!D48-Assumptions!D49</f>
        <v>6167.7896653568296</v>
      </c>
      <c r="AE977" s="73">
        <f ca="1">AD977/Assumptions!D46</f>
        <v>132.640637964663</v>
      </c>
      <c r="AF977" s="77">
        <f ca="1">AE977/Assumptions!D45-1</f>
        <v>0.31587934488752989</v>
      </c>
    </row>
    <row r="978" spans="2:32" x14ac:dyDescent="0.2">
      <c r="B978" s="130">
        <v>967</v>
      </c>
      <c r="C978" s="77">
        <f ca="1">MAX(Assumptions!F70,MIN(Assumptions!G70,NORMINV(RAND(),Assumptions!D70,Assumptions!E70)))</f>
        <v>0.14885945981595164</v>
      </c>
      <c r="D978" s="77">
        <f ca="1">MAX(Assumptions!F71,MIN(Assumptions!G71,NORMINV(RAND(),Assumptions!D71,Assumptions!E71)))</f>
        <v>0.25330060139979826</v>
      </c>
      <c r="E978" s="77">
        <f ca="1">MAX(Assumptions!F72,MIN(Assumptions!G72,NORMINV(RAND(),Assumptions!D72,Assumptions!E72)))</f>
        <v>6.0150215647140542E-2</v>
      </c>
      <c r="F978" s="77">
        <f ca="1">MAX(Assumptions!F73,MIN(Assumptions!G73,NORMINV(RAND(),Assumptions!D73,Assumptions!E73)))</f>
        <v>3.9011160761918212E-2</v>
      </c>
      <c r="G978" s="101">
        <f ca="1">MAX(Assumptions!F74,MIN(Assumptions!G74,NORMINV(RAND(),Assumptions!D74,Assumptions!E74)))</f>
        <v>13.592666220487573</v>
      </c>
      <c r="H978" s="77">
        <f ca="1">MAX(Assumptions!F75,MIN(Assumptions!G75,NORMINV(RAND(),Assumptions!D75,Assumptions!E75)))</f>
        <v>0.59528342156537983</v>
      </c>
      <c r="I978" s="97">
        <f ca="1">'Historical Financials'!F7*(1+C978)</f>
        <v>1192.0565755050313</v>
      </c>
      <c r="J978" s="97">
        <f t="shared" ca="1" si="271"/>
        <v>1369.5054734047635</v>
      </c>
      <c r="K978" s="97">
        <f t="shared" ca="1" si="272"/>
        <v>1573.3693183907858</v>
      </c>
      <c r="L978" s="97">
        <f t="shared" ca="1" si="273"/>
        <v>1807.5802252174301</v>
      </c>
      <c r="M978" s="97">
        <f t="shared" ca="1" si="274"/>
        <v>2076.6556411172928</v>
      </c>
      <c r="N978" s="54">
        <f>Assumptions!E59</f>
        <v>0.25</v>
      </c>
      <c r="O978" s="77">
        <f t="shared" ca="1" si="275"/>
        <v>0.25082515034994957</v>
      </c>
      <c r="P978" s="77">
        <f t="shared" ca="1" si="276"/>
        <v>0.25165030069989913</v>
      </c>
      <c r="Q978" s="77">
        <f t="shared" ca="1" si="277"/>
        <v>0.2524754510498487</v>
      </c>
      <c r="R978" s="77">
        <f t="shared" ca="1" si="278"/>
        <v>0.25330060139979826</v>
      </c>
      <c r="S978" s="97">
        <f t="shared" ca="1" si="279"/>
        <v>177.40287924153614</v>
      </c>
      <c r="T978" s="97">
        <f t="shared" ca="1" si="280"/>
        <v>204.48367480795582</v>
      </c>
      <c r="U978" s="97">
        <f t="shared" ca="1" si="281"/>
        <v>235.69584055268362</v>
      </c>
      <c r="V978" s="97">
        <f t="shared" ca="1" si="282"/>
        <v>271.66927643466516</v>
      </c>
      <c r="W978" s="97">
        <f t="shared" ca="1" si="283"/>
        <v>313.1298679429807</v>
      </c>
      <c r="X978" s="97">
        <f t="shared" ca="1" si="284"/>
        <v>995.97503323102546</v>
      </c>
      <c r="Y978" s="97">
        <f t="shared" ca="1" si="285"/>
        <v>15390.727226319925</v>
      </c>
      <c r="Z978" s="97">
        <f t="shared" ca="1" si="286"/>
        <v>7149.9887690838759</v>
      </c>
      <c r="AA978" s="97">
        <f ca="1">Assumptions!D40*Y978+(1-Assumptions!D40)*Z978</f>
        <v>11682.394920563702</v>
      </c>
      <c r="AB978" s="97">
        <f t="shared" ca="1" si="287"/>
        <v>8723.5821113833645</v>
      </c>
      <c r="AC978" s="97">
        <f t="shared" ca="1" si="288"/>
        <v>9719.5571446143895</v>
      </c>
      <c r="AD978" s="97">
        <f ca="1">AC978+Assumptions!D47-Assumptions!D48-Assumptions!D49</f>
        <v>10860.057144614389</v>
      </c>
      <c r="AE978" s="73">
        <f ca="1">AD978/Assumptions!D46</f>
        <v>233.54961601321267</v>
      </c>
      <c r="AF978" s="77">
        <f ca="1">AE978/Assumptions!D45-1</f>
        <v>1.3169604763215546</v>
      </c>
    </row>
    <row r="979" spans="2:32" x14ac:dyDescent="0.2">
      <c r="B979" s="130">
        <v>968</v>
      </c>
      <c r="C979" s="77">
        <f ca="1">MAX(Assumptions!F70,MIN(Assumptions!G70,NORMINV(RAND(),Assumptions!D70,Assumptions!E70)))</f>
        <v>0.12610427580365682</v>
      </c>
      <c r="D979" s="77">
        <f ca="1">MAX(Assumptions!F71,MIN(Assumptions!G71,NORMINV(RAND(),Assumptions!D71,Assumptions!E71)))</f>
        <v>0.35234572019690152</v>
      </c>
      <c r="E979" s="77">
        <f ca="1">MAX(Assumptions!F72,MIN(Assumptions!G72,NORMINV(RAND(),Assumptions!D72,Assumptions!E72)))</f>
        <v>8.7706972391736929E-2</v>
      </c>
      <c r="F979" s="77">
        <f ca="1">MAX(Assumptions!F73,MIN(Assumptions!G73,NORMINV(RAND(),Assumptions!D73,Assumptions!E73)))</f>
        <v>3.3325170204652747E-2</v>
      </c>
      <c r="G979" s="101">
        <f ca="1">MAX(Assumptions!F74,MIN(Assumptions!G74,NORMINV(RAND(),Assumptions!D74,Assumptions!E74)))</f>
        <v>16.712912458629486</v>
      </c>
      <c r="H979" s="77">
        <f ca="1">MAX(Assumptions!F75,MIN(Assumptions!G75,NORMINV(RAND(),Assumptions!D75,Assumptions!E75)))</f>
        <v>0.62413175080032013</v>
      </c>
      <c r="I979" s="97">
        <f ca="1">'Historical Financials'!F7*(1+C979)</f>
        <v>1168.4457965738741</v>
      </c>
      <c r="J979" s="97">
        <f t="shared" ca="1" si="271"/>
        <v>1315.7918075666494</v>
      </c>
      <c r="K979" s="97">
        <f t="shared" ca="1" si="272"/>
        <v>1481.7187805682263</v>
      </c>
      <c r="L979" s="97">
        <f t="shared" ca="1" si="273"/>
        <v>1668.5698543364599</v>
      </c>
      <c r="M979" s="97">
        <f t="shared" ca="1" si="274"/>
        <v>1878.9836474453723</v>
      </c>
      <c r="N979" s="54">
        <f>Assumptions!E59</f>
        <v>0.25</v>
      </c>
      <c r="O979" s="77">
        <f t="shared" ca="1" si="275"/>
        <v>0.27558643004922539</v>
      </c>
      <c r="P979" s="77">
        <f t="shared" ca="1" si="276"/>
        <v>0.30117286009845079</v>
      </c>
      <c r="Q979" s="77">
        <f t="shared" ca="1" si="277"/>
        <v>0.32675929014767613</v>
      </c>
      <c r="R979" s="77">
        <f t="shared" ca="1" si="278"/>
        <v>0.35234572019690152</v>
      </c>
      <c r="S979" s="97">
        <f t="shared" ca="1" si="279"/>
        <v>182.31603018273168</v>
      </c>
      <c r="T979" s="97">
        <f t="shared" ca="1" si="280"/>
        <v>226.3191397006849</v>
      </c>
      <c r="U979" s="97">
        <f t="shared" ca="1" si="281"/>
        <v>278.52096764885221</v>
      </c>
      <c r="V979" s="97">
        <f t="shared" ca="1" si="282"/>
        <v>340.28955079056038</v>
      </c>
      <c r="W979" s="97">
        <f t="shared" ca="1" si="283"/>
        <v>413.20757807497</v>
      </c>
      <c r="X979" s="97">
        <f t="shared" ca="1" si="284"/>
        <v>1089.8479063552375</v>
      </c>
      <c r="Y979" s="97">
        <f t="shared" ca="1" si="285"/>
        <v>7851.4829184086702</v>
      </c>
      <c r="Z979" s="97">
        <f t="shared" ca="1" si="286"/>
        <v>11064.814553584059</v>
      </c>
      <c r="AA979" s="97">
        <f ca="1">Assumptions!D40*Y979+(1-Assumptions!D40)*Z979</f>
        <v>9297.4821542375939</v>
      </c>
      <c r="AB979" s="97">
        <f t="shared" ca="1" si="287"/>
        <v>6106.6888354796974</v>
      </c>
      <c r="AC979" s="97">
        <f t="shared" ca="1" si="288"/>
        <v>7196.5367418349351</v>
      </c>
      <c r="AD979" s="97">
        <f ca="1">AC979+Assumptions!D47-Assumptions!D48-Assumptions!D49</f>
        <v>8337.0367418349342</v>
      </c>
      <c r="AE979" s="73">
        <f ca="1">AD979/Assumptions!D46</f>
        <v>179.29111272763299</v>
      </c>
      <c r="AF979" s="77">
        <f ca="1">AE979/Assumptions!D45-1</f>
        <v>0.778681673885248</v>
      </c>
    </row>
    <row r="980" spans="2:32" x14ac:dyDescent="0.2">
      <c r="B980" s="130">
        <v>969</v>
      </c>
      <c r="C980" s="77">
        <f ca="1">MAX(Assumptions!F70,MIN(Assumptions!G70,NORMINV(RAND(),Assumptions!D70,Assumptions!E70)))</f>
        <v>0.11078358567436745</v>
      </c>
      <c r="D980" s="77">
        <f ca="1">MAX(Assumptions!F71,MIN(Assumptions!G71,NORMINV(RAND(),Assumptions!D71,Assumptions!E71)))</f>
        <v>0.31105658334438507</v>
      </c>
      <c r="E980" s="77">
        <f ca="1">MAX(Assumptions!F72,MIN(Assumptions!G72,NORMINV(RAND(),Assumptions!D72,Assumptions!E72)))</f>
        <v>7.0313747376188632E-2</v>
      </c>
      <c r="F980" s="77">
        <f ca="1">MAX(Assumptions!F73,MIN(Assumptions!G73,NORMINV(RAND(),Assumptions!D73,Assumptions!E73)))</f>
        <v>3.0029216674517221E-2</v>
      </c>
      <c r="G980" s="101">
        <f ca="1">MAX(Assumptions!F74,MIN(Assumptions!G74,NORMINV(RAND(),Assumptions!D74,Assumptions!E74)))</f>
        <v>13.066864479858598</v>
      </c>
      <c r="H980" s="77">
        <f ca="1">MAX(Assumptions!F75,MIN(Assumptions!G75,NORMINV(RAND(),Assumptions!D75,Assumptions!E75)))</f>
        <v>0.61701970140760931</v>
      </c>
      <c r="I980" s="97">
        <f ca="1">'Historical Financials'!F7*(1+C980)</f>
        <v>1152.5490484957236</v>
      </c>
      <c r="J980" s="97">
        <f t="shared" ca="1" si="271"/>
        <v>1280.2325647536604</v>
      </c>
      <c r="K980" s="97">
        <f t="shared" ca="1" si="272"/>
        <v>1422.0613187741628</v>
      </c>
      <c r="L980" s="97">
        <f t="shared" ca="1" si="273"/>
        <v>1579.6023707167844</v>
      </c>
      <c r="M980" s="97">
        <f t="shared" ca="1" si="274"/>
        <v>1754.5963852845214</v>
      </c>
      <c r="N980" s="54">
        <f>Assumptions!E59</f>
        <v>0.25</v>
      </c>
      <c r="O980" s="77">
        <f t="shared" ca="1" si="275"/>
        <v>0.26526414583609625</v>
      </c>
      <c r="P980" s="77">
        <f t="shared" ca="1" si="276"/>
        <v>0.28052829167219251</v>
      </c>
      <c r="Q980" s="77">
        <f t="shared" ca="1" si="277"/>
        <v>0.29579243750828882</v>
      </c>
      <c r="R980" s="77">
        <f t="shared" ca="1" si="278"/>
        <v>0.31105658334438507</v>
      </c>
      <c r="S980" s="97">
        <f t="shared" ca="1" si="279"/>
        <v>177.78636744011391</v>
      </c>
      <c r="T980" s="97">
        <f t="shared" ca="1" si="280"/>
        <v>209.53976581253633</v>
      </c>
      <c r="U980" s="97">
        <f t="shared" ca="1" si="281"/>
        <v>246.14670224789646</v>
      </c>
      <c r="V980" s="97">
        <f t="shared" ca="1" si="282"/>
        <v>288.29285189695628</v>
      </c>
      <c r="W980" s="97">
        <f t="shared" ca="1" si="283"/>
        <v>336.75624552759342</v>
      </c>
      <c r="X980" s="97">
        <f t="shared" ca="1" si="284"/>
        <v>1009.2023294682512</v>
      </c>
      <c r="Y980" s="97">
        <f t="shared" ca="1" si="285"/>
        <v>8610.4707129341532</v>
      </c>
      <c r="Z980" s="97">
        <f t="shared" ca="1" si="286"/>
        <v>7131.6170505034452</v>
      </c>
      <c r="AA980" s="97">
        <f ca="1">Assumptions!D40*Y980+(1-Assumptions!D40)*Z980</f>
        <v>7944.9865648403347</v>
      </c>
      <c r="AB980" s="97">
        <f t="shared" ca="1" si="287"/>
        <v>5656.3678989863029</v>
      </c>
      <c r="AC980" s="97">
        <f t="shared" ca="1" si="288"/>
        <v>6665.5702284545541</v>
      </c>
      <c r="AD980" s="97">
        <f ca="1">AC980+Assumptions!D47-Assumptions!D48-Assumptions!D49</f>
        <v>7806.0702284545541</v>
      </c>
      <c r="AE980" s="73">
        <f ca="1">AD980/Assumptions!D46</f>
        <v>167.87247803128074</v>
      </c>
      <c r="AF980" s="77">
        <f ca="1">AE980/Assumptions!D45-1</f>
        <v>0.66540156777064219</v>
      </c>
    </row>
    <row r="981" spans="2:32" x14ac:dyDescent="0.2">
      <c r="B981" s="130">
        <v>970</v>
      </c>
      <c r="C981" s="77">
        <f ca="1">MAX(Assumptions!F70,MIN(Assumptions!G70,NORMINV(RAND(),Assumptions!D70,Assumptions!E70)))</f>
        <v>0.11599759868773248</v>
      </c>
      <c r="D981" s="77">
        <f ca="1">MAX(Assumptions!F71,MIN(Assumptions!G71,NORMINV(RAND(),Assumptions!D71,Assumptions!E71)))</f>
        <v>0.30446747940768148</v>
      </c>
      <c r="E981" s="77">
        <f ca="1">MAX(Assumptions!F72,MIN(Assumptions!G72,NORMINV(RAND(),Assumptions!D72,Assumptions!E72)))</f>
        <v>9.4115284255125428E-2</v>
      </c>
      <c r="F981" s="77">
        <f ca="1">MAX(Assumptions!F73,MIN(Assumptions!G73,NORMINV(RAND(),Assumptions!D73,Assumptions!E73)))</f>
        <v>3.6855813975610406E-2</v>
      </c>
      <c r="G981" s="101">
        <f ca="1">MAX(Assumptions!F74,MIN(Assumptions!G74,NORMINV(RAND(),Assumptions!D74,Assumptions!E74)))</f>
        <v>16.535883278987345</v>
      </c>
      <c r="H981" s="77">
        <f ca="1">MAX(Assumptions!F75,MIN(Assumptions!G75,NORMINV(RAND(),Assumptions!D75,Assumptions!E75)))</f>
        <v>0.61283249024423991</v>
      </c>
      <c r="I981" s="97">
        <f ca="1">'Historical Financials'!F7*(1+C981)</f>
        <v>1157.959108398391</v>
      </c>
      <c r="J981" s="97">
        <f t="shared" ca="1" si="271"/>
        <v>1292.2795843511919</v>
      </c>
      <c r="K981" s="97">
        <f t="shared" ca="1" si="272"/>
        <v>1442.1809129691112</v>
      </c>
      <c r="L981" s="97">
        <f t="shared" ca="1" si="273"/>
        <v>1609.4704357468097</v>
      </c>
      <c r="M981" s="97">
        <f t="shared" ca="1" si="274"/>
        <v>1796.165141452338</v>
      </c>
      <c r="N981" s="54">
        <f>Assumptions!E59</f>
        <v>0.25</v>
      </c>
      <c r="O981" s="77">
        <f t="shared" ca="1" si="275"/>
        <v>0.26361686985192034</v>
      </c>
      <c r="P981" s="77">
        <f t="shared" ca="1" si="276"/>
        <v>0.27723373970384074</v>
      </c>
      <c r="Q981" s="77">
        <f t="shared" ca="1" si="277"/>
        <v>0.29085060955576114</v>
      </c>
      <c r="R981" s="77">
        <f t="shared" ca="1" si="278"/>
        <v>0.30446747940768148</v>
      </c>
      <c r="S981" s="97">
        <f t="shared" ca="1" si="279"/>
        <v>177.40874100019641</v>
      </c>
      <c r="T981" s="97">
        <f t="shared" ca="1" si="280"/>
        <v>208.77162149157866</v>
      </c>
      <c r="U981" s="97">
        <f t="shared" ca="1" si="281"/>
        <v>245.02342644809897</v>
      </c>
      <c r="V981" s="97">
        <f t="shared" ca="1" si="282"/>
        <v>286.8763614183282</v>
      </c>
      <c r="W981" s="97">
        <f t="shared" ca="1" si="283"/>
        <v>335.14207757365989</v>
      </c>
      <c r="X981" s="97">
        <f t="shared" ca="1" si="284"/>
        <v>937.56743512136063</v>
      </c>
      <c r="Y981" s="97">
        <f t="shared" ca="1" si="285"/>
        <v>6068.7605027396257</v>
      </c>
      <c r="Z981" s="97">
        <f t="shared" ca="1" si="286"/>
        <v>9043.0425358594985</v>
      </c>
      <c r="AA981" s="97">
        <f ca="1">Assumptions!D40*Y981+(1-Assumptions!D40)*Z981</f>
        <v>7407.1874176435686</v>
      </c>
      <c r="AB981" s="97">
        <f t="shared" ca="1" si="287"/>
        <v>4724.3047909993256</v>
      </c>
      <c r="AC981" s="97">
        <f t="shared" ca="1" si="288"/>
        <v>5661.8722261206858</v>
      </c>
      <c r="AD981" s="97">
        <f ca="1">AC981+Assumptions!D47-Assumptions!D48-Assumptions!D49</f>
        <v>6802.3722261206858</v>
      </c>
      <c r="AE981" s="73">
        <f ca="1">AD981/Assumptions!D46</f>
        <v>146.28757475528357</v>
      </c>
      <c r="AF981" s="77">
        <f ca="1">AE981/Assumptions!D45-1</f>
        <v>0.45126562257225777</v>
      </c>
    </row>
    <row r="982" spans="2:32" x14ac:dyDescent="0.2">
      <c r="B982" s="130">
        <v>971</v>
      </c>
      <c r="C982" s="77">
        <f ca="1">MAX(Assumptions!F70,MIN(Assumptions!G70,NORMINV(RAND(),Assumptions!D70,Assumptions!E70)))</f>
        <v>0.13265187156533034</v>
      </c>
      <c r="D982" s="77">
        <f ca="1">MAX(Assumptions!F71,MIN(Assumptions!G71,NORMINV(RAND(),Assumptions!D71,Assumptions!E71)))</f>
        <v>0.25040233627476249</v>
      </c>
      <c r="E982" s="77">
        <f ca="1">MAX(Assumptions!F72,MIN(Assumptions!G72,NORMINV(RAND(),Assumptions!D72,Assumptions!E72)))</f>
        <v>9.0782192596801134E-2</v>
      </c>
      <c r="F982" s="77">
        <f ca="1">MAX(Assumptions!F73,MIN(Assumptions!G73,NORMINV(RAND(),Assumptions!D73,Assumptions!E73)))</f>
        <v>3.9322370606056804E-2</v>
      </c>
      <c r="G982" s="101">
        <f ca="1">MAX(Assumptions!F74,MIN(Assumptions!G74,NORMINV(RAND(),Assumptions!D74,Assumptions!E74)))</f>
        <v>13.887581134943634</v>
      </c>
      <c r="H982" s="77">
        <f ca="1">MAX(Assumptions!F75,MIN(Assumptions!G75,NORMINV(RAND(),Assumptions!D75,Assumptions!E75)))</f>
        <v>0.61220150954274466</v>
      </c>
      <c r="I982" s="97">
        <f ca="1">'Historical Financials'!F7*(1+C982)</f>
        <v>1175.2395819361868</v>
      </c>
      <c r="J982" s="97">
        <f t="shared" ca="1" si="271"/>
        <v>1331.1373120176786</v>
      </c>
      <c r="K982" s="97">
        <f t="shared" ca="1" si="272"/>
        <v>1507.7151677672668</v>
      </c>
      <c r="L982" s="97">
        <f t="shared" ca="1" si="273"/>
        <v>1707.7164065590309</v>
      </c>
      <c r="M982" s="97">
        <f t="shared" ca="1" si="274"/>
        <v>1934.2481839919071</v>
      </c>
      <c r="N982" s="54">
        <f>Assumptions!E59</f>
        <v>0.25</v>
      </c>
      <c r="O982" s="77">
        <f t="shared" ca="1" si="275"/>
        <v>0.25010058406869062</v>
      </c>
      <c r="P982" s="77">
        <f t="shared" ca="1" si="276"/>
        <v>0.25020116813738125</v>
      </c>
      <c r="Q982" s="77">
        <f t="shared" ca="1" si="277"/>
        <v>0.25030175220607187</v>
      </c>
      <c r="R982" s="77">
        <f t="shared" ca="1" si="278"/>
        <v>0.25040233627476249</v>
      </c>
      <c r="S982" s="97">
        <f t="shared" ca="1" si="279"/>
        <v>179.87086153392943</v>
      </c>
      <c r="T982" s="97">
        <f t="shared" ca="1" si="280"/>
        <v>203.81303635540857</v>
      </c>
      <c r="U982" s="97">
        <f t="shared" ca="1" si="281"/>
        <v>230.94205873782917</v>
      </c>
      <c r="V982" s="97">
        <f t="shared" ca="1" si="282"/>
        <v>261.68211233303526</v>
      </c>
      <c r="W982" s="97">
        <f t="shared" ca="1" si="283"/>
        <v>296.51384087972872</v>
      </c>
      <c r="X982" s="97">
        <f t="shared" ca="1" si="284"/>
        <v>891.02120640602789</v>
      </c>
      <c r="Y982" s="97">
        <f t="shared" ca="1" si="285"/>
        <v>5988.6228925559735</v>
      </c>
      <c r="Z982" s="97">
        <f t="shared" ca="1" si="286"/>
        <v>6726.3147160918352</v>
      </c>
      <c r="AA982" s="97">
        <f ca="1">Assumptions!D40*Y982+(1-Assumptions!D40)*Z982</f>
        <v>6320.5842131471109</v>
      </c>
      <c r="AB982" s="97">
        <f t="shared" ca="1" si="287"/>
        <v>4093.2382658364645</v>
      </c>
      <c r="AC982" s="97">
        <f t="shared" ca="1" si="288"/>
        <v>4984.2594722424928</v>
      </c>
      <c r="AD982" s="97">
        <f ca="1">AC982+Assumptions!D47-Assumptions!D48-Assumptions!D49</f>
        <v>6124.7594722424928</v>
      </c>
      <c r="AE982" s="73">
        <f ca="1">AD982/Assumptions!D46</f>
        <v>131.7152574675805</v>
      </c>
      <c r="AF982" s="77">
        <f ca="1">AE982/Assumptions!D45-1</f>
        <v>0.30669898281329866</v>
      </c>
    </row>
    <row r="983" spans="2:32" x14ac:dyDescent="0.2">
      <c r="B983" s="130">
        <v>972</v>
      </c>
      <c r="C983" s="77">
        <f ca="1">MAX(Assumptions!F70,MIN(Assumptions!G70,NORMINV(RAND(),Assumptions!D70,Assumptions!E70)))</f>
        <v>0.11810931969374541</v>
      </c>
      <c r="D983" s="77">
        <f ca="1">MAX(Assumptions!F71,MIN(Assumptions!G71,NORMINV(RAND(),Assumptions!D71,Assumptions!E71)))</f>
        <v>0.32788872971075689</v>
      </c>
      <c r="E983" s="77">
        <f ca="1">MAX(Assumptions!F72,MIN(Assumptions!G72,NORMINV(RAND(),Assumptions!D72,Assumptions!E72)))</f>
        <v>0.06</v>
      </c>
      <c r="F983" s="77">
        <f ca="1">MAX(Assumptions!F73,MIN(Assumptions!G73,NORMINV(RAND(),Assumptions!D73,Assumptions!E73)))</f>
        <v>2.8011917335959972E-2</v>
      </c>
      <c r="G983" s="101">
        <f ca="1">MAX(Assumptions!F74,MIN(Assumptions!G74,NORMINV(RAND(),Assumptions!D74,Assumptions!E74)))</f>
        <v>11.536574267327822</v>
      </c>
      <c r="H983" s="77">
        <f ca="1">MAX(Assumptions!F75,MIN(Assumptions!G75,NORMINV(RAND(),Assumptions!D75,Assumptions!E75)))</f>
        <v>0.62283325504742371</v>
      </c>
      <c r="I983" s="97">
        <f ca="1">'Historical Financials'!F7*(1+C983)</f>
        <v>1160.1502301142302</v>
      </c>
      <c r="J983" s="97">
        <f t="shared" ca="1" si="271"/>
        <v>1297.1747845355642</v>
      </c>
      <c r="K983" s="97">
        <f t="shared" ca="1" si="272"/>
        <v>1450.3832158609405</v>
      </c>
      <c r="L983" s="97">
        <f t="shared" ca="1" si="273"/>
        <v>1621.686990781503</v>
      </c>
      <c r="M983" s="97">
        <f t="shared" ca="1" si="274"/>
        <v>1813.2233380189036</v>
      </c>
      <c r="N983" s="54">
        <f>Assumptions!E59</f>
        <v>0.25</v>
      </c>
      <c r="O983" s="77">
        <f t="shared" ca="1" si="275"/>
        <v>0.26947218242768922</v>
      </c>
      <c r="P983" s="77">
        <f t="shared" ca="1" si="276"/>
        <v>0.28894436485537844</v>
      </c>
      <c r="Q983" s="77">
        <f t="shared" ca="1" si="277"/>
        <v>0.30841654728306767</v>
      </c>
      <c r="R983" s="77">
        <f t="shared" ca="1" si="278"/>
        <v>0.32788872971075689</v>
      </c>
      <c r="S983" s="97">
        <f t="shared" ca="1" si="279"/>
        <v>180.64503604151591</v>
      </c>
      <c r="T983" s="97">
        <f t="shared" ca="1" si="280"/>
        <v>217.71293395309564</v>
      </c>
      <c r="U983" s="97">
        <f t="shared" ca="1" si="281"/>
        <v>261.01699609144532</v>
      </c>
      <c r="V983" s="97">
        <f t="shared" ca="1" si="282"/>
        <v>311.51323050040332</v>
      </c>
      <c r="W983" s="97">
        <f t="shared" ca="1" si="283"/>
        <v>370.29647882835343</v>
      </c>
      <c r="X983" s="97">
        <f t="shared" ca="1" si="284"/>
        <v>1106.7932106852238</v>
      </c>
      <c r="Y983" s="97">
        <f t="shared" ca="1" si="285"/>
        <v>11900.34417445802</v>
      </c>
      <c r="Z983" s="97">
        <f t="shared" ca="1" si="286"/>
        <v>6858.9029155291473</v>
      </c>
      <c r="AA983" s="97">
        <f ca="1">Assumptions!D40*Y983+(1-Assumptions!D40)*Z983</f>
        <v>9631.6956079400261</v>
      </c>
      <c r="AB983" s="97">
        <f t="shared" ca="1" si="287"/>
        <v>7197.3632615912893</v>
      </c>
      <c r="AC983" s="97">
        <f t="shared" ca="1" si="288"/>
        <v>8304.1564722765124</v>
      </c>
      <c r="AD983" s="97">
        <f ca="1">AC983+Assumptions!D47-Assumptions!D48-Assumptions!D49</f>
        <v>9444.6564722765124</v>
      </c>
      <c r="AE983" s="73">
        <f ca="1">AD983/Assumptions!D46</f>
        <v>203.11089187691425</v>
      </c>
      <c r="AF983" s="77">
        <f ca="1">AE983/Assumptions!D45-1</f>
        <v>1.0149890067154193</v>
      </c>
    </row>
    <row r="984" spans="2:32" x14ac:dyDescent="0.2">
      <c r="B984" s="130">
        <v>973</v>
      </c>
      <c r="C984" s="77">
        <f ca="1">MAX(Assumptions!F70,MIN(Assumptions!G70,NORMINV(RAND(),Assumptions!D70,Assumptions!E70)))</f>
        <v>0.16281911716412084</v>
      </c>
      <c r="D984" s="77">
        <f ca="1">MAX(Assumptions!F71,MIN(Assumptions!G71,NORMINV(RAND(),Assumptions!D71,Assumptions!E71)))</f>
        <v>0.32604604581949825</v>
      </c>
      <c r="E984" s="77">
        <f ca="1">MAX(Assumptions!F72,MIN(Assumptions!G72,NORMINV(RAND(),Assumptions!D72,Assumptions!E72)))</f>
        <v>6.8102065428823216E-2</v>
      </c>
      <c r="F984" s="77">
        <f ca="1">MAX(Assumptions!F73,MIN(Assumptions!G73,NORMINV(RAND(),Assumptions!D73,Assumptions!E73)))</f>
        <v>3.5519099924980577E-2</v>
      </c>
      <c r="G984" s="101">
        <f ca="1">MAX(Assumptions!F74,MIN(Assumptions!G74,NORMINV(RAND(),Assumptions!D74,Assumptions!E74)))</f>
        <v>13.764428169637892</v>
      </c>
      <c r="H984" s="77">
        <f ca="1">MAX(Assumptions!F75,MIN(Assumptions!G75,NORMINV(RAND(),Assumptions!D75,Assumptions!E75)))</f>
        <v>0.55100938893443452</v>
      </c>
      <c r="I984" s="97">
        <f ca="1">'Historical Financials'!F7*(1+C984)</f>
        <v>1206.5411159694918</v>
      </c>
      <c r="J984" s="97">
        <f t="shared" ca="1" si="271"/>
        <v>1402.9890752938577</v>
      </c>
      <c r="K984" s="97">
        <f t="shared" ca="1" si="272"/>
        <v>1631.42251792411</v>
      </c>
      <c r="L984" s="97">
        <f t="shared" ca="1" si="273"/>
        <v>1897.0492920141808</v>
      </c>
      <c r="M984" s="97">
        <f t="shared" ca="1" si="274"/>
        <v>2205.9251829567502</v>
      </c>
      <c r="N984" s="54">
        <f>Assumptions!E59</f>
        <v>0.25</v>
      </c>
      <c r="O984" s="77">
        <f t="shared" ca="1" si="275"/>
        <v>0.26901151145487456</v>
      </c>
      <c r="P984" s="77">
        <f t="shared" ca="1" si="276"/>
        <v>0.28802302290974913</v>
      </c>
      <c r="Q984" s="77">
        <f t="shared" ca="1" si="277"/>
        <v>0.30703453436462369</v>
      </c>
      <c r="R984" s="77">
        <f t="shared" ca="1" si="278"/>
        <v>0.32604604581949825</v>
      </c>
      <c r="S984" s="97">
        <f t="shared" ca="1" si="279"/>
        <v>166.20387075865509</v>
      </c>
      <c r="T984" s="97">
        <f t="shared" ca="1" si="280"/>
        <v>207.96208022003401</v>
      </c>
      <c r="U984" s="97">
        <f t="shared" ca="1" si="281"/>
        <v>258.91228387633794</v>
      </c>
      <c r="V984" s="97">
        <f t="shared" ca="1" si="282"/>
        <v>320.94073364363993</v>
      </c>
      <c r="W984" s="97">
        <f t="shared" ca="1" si="283"/>
        <v>396.30423681866353</v>
      </c>
      <c r="X984" s="97">
        <f t="shared" ca="1" si="284"/>
        <v>1082.0410552037781</v>
      </c>
      <c r="Y984" s="97">
        <f t="shared" ca="1" si="285"/>
        <v>12594.943408650788</v>
      </c>
      <c r="Z984" s="97">
        <f t="shared" ca="1" si="286"/>
        <v>9899.8334884321648</v>
      </c>
      <c r="AA984" s="97">
        <f ca="1">Assumptions!D40*Y984+(1-Assumptions!D40)*Z984</f>
        <v>11382.143944552408</v>
      </c>
      <c r="AB984" s="97">
        <f t="shared" ca="1" si="287"/>
        <v>8187.6694138974581</v>
      </c>
      <c r="AC984" s="97">
        <f t="shared" ca="1" si="288"/>
        <v>9269.7104691012355</v>
      </c>
      <c r="AD984" s="97">
        <f ca="1">AC984+Assumptions!D47-Assumptions!D48-Assumptions!D49</f>
        <v>10410.210469101236</v>
      </c>
      <c r="AE984" s="73">
        <f ca="1">AD984/Assumptions!D46</f>
        <v>223.87549395916636</v>
      </c>
      <c r="AF984" s="77">
        <f ca="1">AE984/Assumptions!D45-1</f>
        <v>1.2209870432456982</v>
      </c>
    </row>
    <row r="985" spans="2:32" x14ac:dyDescent="0.2">
      <c r="B985" s="130">
        <v>974</v>
      </c>
      <c r="C985" s="77">
        <f ca="1">MAX(Assumptions!F70,MIN(Assumptions!G70,NORMINV(RAND(),Assumptions!D70,Assumptions!E70)))</f>
        <v>0.13370499982678746</v>
      </c>
      <c r="D985" s="77">
        <f ca="1">MAX(Assumptions!F71,MIN(Assumptions!G71,NORMINV(RAND(),Assumptions!D71,Assumptions!E71)))</f>
        <v>0.28416273825900878</v>
      </c>
      <c r="E985" s="77">
        <f ca="1">MAX(Assumptions!F72,MIN(Assumptions!G72,NORMINV(RAND(),Assumptions!D72,Assumptions!E72)))</f>
        <v>7.4131552104144016E-2</v>
      </c>
      <c r="F985" s="77">
        <f ca="1">MAX(Assumptions!F73,MIN(Assumptions!G73,NORMINV(RAND(),Assumptions!D73,Assumptions!E73)))</f>
        <v>4.2462648733349942E-2</v>
      </c>
      <c r="G985" s="101">
        <f ca="1">MAX(Assumptions!F74,MIN(Assumptions!G74,NORMINV(RAND(),Assumptions!D74,Assumptions!E74)))</f>
        <v>16.752326894701763</v>
      </c>
      <c r="H985" s="77">
        <f ca="1">MAX(Assumptions!F75,MIN(Assumptions!G75,NORMINV(RAND(),Assumptions!D75,Assumptions!E75)))</f>
        <v>0.65095923278273704</v>
      </c>
      <c r="I985" s="97">
        <f ca="1">'Historical Financials'!F7*(1+C985)</f>
        <v>1176.3323078202745</v>
      </c>
      <c r="J985" s="97">
        <f t="shared" ca="1" si="271"/>
        <v>1333.6138188336288</v>
      </c>
      <c r="K985" s="97">
        <f t="shared" ca="1" si="272"/>
        <v>1511.9246542497804</v>
      </c>
      <c r="L985" s="97">
        <f t="shared" ca="1" si="273"/>
        <v>1714.0765398843628</v>
      </c>
      <c r="M985" s="97">
        <f t="shared" ca="1" si="274"/>
        <v>1943.2571433527019</v>
      </c>
      <c r="N985" s="54">
        <f>Assumptions!E59</f>
        <v>0.25</v>
      </c>
      <c r="O985" s="77">
        <f t="shared" ca="1" si="275"/>
        <v>0.25854068456475221</v>
      </c>
      <c r="P985" s="77">
        <f t="shared" ca="1" si="276"/>
        <v>0.26708136912950442</v>
      </c>
      <c r="Q985" s="77">
        <f t="shared" ca="1" si="277"/>
        <v>0.27562205369425657</v>
      </c>
      <c r="R985" s="77">
        <f t="shared" ca="1" si="278"/>
        <v>0.28416273825900878</v>
      </c>
      <c r="S985" s="97">
        <f t="shared" ca="1" si="279"/>
        <v>191.43609414905811</v>
      </c>
      <c r="T985" s="97">
        <f t="shared" ca="1" si="280"/>
        <v>224.44646644407712</v>
      </c>
      <c r="U985" s="97">
        <f t="shared" ca="1" si="281"/>
        <v>262.86183416327543</v>
      </c>
      <c r="V985" s="97">
        <f t="shared" ca="1" si="282"/>
        <v>307.53741981506602</v>
      </c>
      <c r="W985" s="97">
        <f t="shared" ca="1" si="283"/>
        <v>359.46051570952278</v>
      </c>
      <c r="X985" s="97">
        <f t="shared" ca="1" si="284"/>
        <v>1067.2951520884042</v>
      </c>
      <c r="Y985" s="97">
        <f t="shared" ca="1" si="285"/>
        <v>11832.55880174196</v>
      </c>
      <c r="Z985" s="97">
        <f t="shared" ca="1" si="286"/>
        <v>9250.6562034028775</v>
      </c>
      <c r="AA985" s="97">
        <f ca="1">Assumptions!D40*Y985+(1-Assumptions!D40)*Z985</f>
        <v>10670.702632489372</v>
      </c>
      <c r="AB985" s="97">
        <f t="shared" ca="1" si="287"/>
        <v>7462.866065144718</v>
      </c>
      <c r="AC985" s="97">
        <f t="shared" ca="1" si="288"/>
        <v>8530.1612172331224</v>
      </c>
      <c r="AD985" s="97">
        <f ca="1">AC985+Assumptions!D47-Assumptions!D48-Assumptions!D49</f>
        <v>9670.6612172331224</v>
      </c>
      <c r="AE985" s="73">
        <f ca="1">AD985/Assumptions!D46</f>
        <v>207.97120897275533</v>
      </c>
      <c r="AF985" s="77">
        <f ca="1">AE985/Assumptions!D45-1</f>
        <v>1.063206438221779</v>
      </c>
    </row>
    <row r="986" spans="2:32" x14ac:dyDescent="0.2">
      <c r="B986" s="130">
        <v>975</v>
      </c>
      <c r="C986" s="77">
        <f ca="1">MAX(Assumptions!F70,MIN(Assumptions!G70,NORMINV(RAND(),Assumptions!D70,Assumptions!E70)))</f>
        <v>0.20098996990867832</v>
      </c>
      <c r="D986" s="77">
        <f ca="1">MAX(Assumptions!F71,MIN(Assumptions!G71,NORMINV(RAND(),Assumptions!D71,Assumptions!E71)))</f>
        <v>0.30525854455007889</v>
      </c>
      <c r="E986" s="77">
        <f ca="1">MAX(Assumptions!F72,MIN(Assumptions!G72,NORMINV(RAND(),Assumptions!D72,Assumptions!E72)))</f>
        <v>8.6939153047594336E-2</v>
      </c>
      <c r="F986" s="77">
        <f ca="1">MAX(Assumptions!F73,MIN(Assumptions!G73,NORMINV(RAND(),Assumptions!D73,Assumptions!E73)))</f>
        <v>4.366880895617789E-2</v>
      </c>
      <c r="G986" s="101">
        <f ca="1">MAX(Assumptions!F74,MIN(Assumptions!G74,NORMINV(RAND(),Assumptions!D74,Assumptions!E74)))</f>
        <v>14.823896606032093</v>
      </c>
      <c r="H986" s="77">
        <f ca="1">MAX(Assumptions!F75,MIN(Assumptions!G75,NORMINV(RAND(),Assumptions!D75,Assumptions!E75)))</f>
        <v>0.6154372718125084</v>
      </c>
      <c r="I986" s="97">
        <f ca="1">'Historical Financials'!F7*(1+C986)</f>
        <v>1246.1471927772445</v>
      </c>
      <c r="J986" s="97">
        <f t="shared" ca="1" si="271"/>
        <v>1496.610279555327</v>
      </c>
      <c r="K986" s="97">
        <f t="shared" ca="1" si="272"/>
        <v>1797.4139346081708</v>
      </c>
      <c r="L986" s="97">
        <f t="shared" ca="1" si="273"/>
        <v>2158.6761072385061</v>
      </c>
      <c r="M986" s="97">
        <f t="shared" ca="1" si="274"/>
        <v>2592.5483530749566</v>
      </c>
      <c r="N986" s="54">
        <f>Assumptions!E59</f>
        <v>0.25</v>
      </c>
      <c r="O986" s="77">
        <f t="shared" ca="1" si="275"/>
        <v>0.26381463613751971</v>
      </c>
      <c r="P986" s="77">
        <f t="shared" ca="1" si="276"/>
        <v>0.27762927227503942</v>
      </c>
      <c r="Q986" s="77">
        <f t="shared" ca="1" si="277"/>
        <v>0.29144390841255918</v>
      </c>
      <c r="R986" s="77">
        <f t="shared" ca="1" si="278"/>
        <v>0.30525854455007889</v>
      </c>
      <c r="S986" s="97">
        <f t="shared" ca="1" si="279"/>
        <v>191.73135714991085</v>
      </c>
      <c r="T986" s="97">
        <f t="shared" ca="1" si="280"/>
        <v>242.99168027185189</v>
      </c>
      <c r="U986" s="97">
        <f t="shared" ca="1" si="281"/>
        <v>307.11225949724144</v>
      </c>
      <c r="V986" s="97">
        <f t="shared" ca="1" si="282"/>
        <v>387.19189816755335</v>
      </c>
      <c r="W986" s="97">
        <f t="shared" ca="1" si="283"/>
        <v>487.0555410506401</v>
      </c>
      <c r="X986" s="97">
        <f t="shared" ca="1" si="284"/>
        <v>1219.6607304321271</v>
      </c>
      <c r="Y986" s="97">
        <f t="shared" ca="1" si="285"/>
        <v>11747.645809099653</v>
      </c>
      <c r="Z986" s="97">
        <f t="shared" ca="1" si="286"/>
        <v>11731.59526179832</v>
      </c>
      <c r="AA986" s="97">
        <f ca="1">Assumptions!D40*Y986+(1-Assumptions!D40)*Z986</f>
        <v>11740.423062814054</v>
      </c>
      <c r="AB986" s="97">
        <f t="shared" ca="1" si="287"/>
        <v>7738.5141716748412</v>
      </c>
      <c r="AC986" s="97">
        <f t="shared" ca="1" si="288"/>
        <v>8958.1749021069681</v>
      </c>
      <c r="AD986" s="97">
        <f ca="1">AC986+Assumptions!D47-Assumptions!D48-Assumptions!D49</f>
        <v>10098.674902106968</v>
      </c>
      <c r="AE986" s="73">
        <f ca="1">AD986/Assumptions!D46</f>
        <v>217.1758043463864</v>
      </c>
      <c r="AF986" s="77">
        <f ca="1">AE986/Assumptions!D45-1</f>
        <v>1.1545218685157383</v>
      </c>
    </row>
    <row r="987" spans="2:32" x14ac:dyDescent="0.2">
      <c r="B987" s="130">
        <v>976</v>
      </c>
      <c r="C987" s="77">
        <f ca="1">MAX(Assumptions!F70,MIN(Assumptions!G70,NORMINV(RAND(),Assumptions!D70,Assumptions!E70)))</f>
        <v>0.1767091395509145</v>
      </c>
      <c r="D987" s="77">
        <f ca="1">MAX(Assumptions!F71,MIN(Assumptions!G71,NORMINV(RAND(),Assumptions!D71,Assumptions!E71)))</f>
        <v>0.35378808718399984</v>
      </c>
      <c r="E987" s="77">
        <f ca="1">MAX(Assumptions!F72,MIN(Assumptions!G72,NORMINV(RAND(),Assumptions!D72,Assumptions!E72)))</f>
        <v>8.4933793224468257E-2</v>
      </c>
      <c r="F987" s="77">
        <f ca="1">MAX(Assumptions!F73,MIN(Assumptions!G73,NORMINV(RAND(),Assumptions!D73,Assumptions!E73)))</f>
        <v>2.8806429782512619E-2</v>
      </c>
      <c r="G987" s="101">
        <f ca="1">MAX(Assumptions!F74,MIN(Assumptions!G74,NORMINV(RAND(),Assumptions!D74,Assumptions!E74)))</f>
        <v>18.798666102585454</v>
      </c>
      <c r="H987" s="77">
        <f ca="1">MAX(Assumptions!F75,MIN(Assumptions!G75,NORMINV(RAND(),Assumptions!D75,Assumptions!E75)))</f>
        <v>0.58671771507448922</v>
      </c>
      <c r="I987" s="97">
        <f ca="1">'Historical Financials'!F7*(1+C987)</f>
        <v>1220.9534031980288</v>
      </c>
      <c r="J987" s="97">
        <f t="shared" ca="1" si="271"/>
        <v>1436.7070285089135</v>
      </c>
      <c r="K987" s="97">
        <f t="shared" ca="1" si="272"/>
        <v>1690.586291303475</v>
      </c>
      <c r="L987" s="97">
        <f t="shared" ca="1" si="273"/>
        <v>1989.328340176284</v>
      </c>
      <c r="M987" s="97">
        <f t="shared" ca="1" si="274"/>
        <v>2340.8608394530843</v>
      </c>
      <c r="N987" s="54">
        <f>Assumptions!E59</f>
        <v>0.25</v>
      </c>
      <c r="O987" s="77">
        <f t="shared" ca="1" si="275"/>
        <v>0.27594702179599995</v>
      </c>
      <c r="P987" s="77">
        <f t="shared" ca="1" si="276"/>
        <v>0.30189404359199989</v>
      </c>
      <c r="Q987" s="77">
        <f t="shared" ca="1" si="277"/>
        <v>0.3278410653879999</v>
      </c>
      <c r="R987" s="77">
        <f t="shared" ca="1" si="278"/>
        <v>0.35378808718399984</v>
      </c>
      <c r="S987" s="97">
        <f t="shared" ca="1" si="279"/>
        <v>179.08874773419225</v>
      </c>
      <c r="T987" s="97">
        <f t="shared" ca="1" si="280"/>
        <v>232.60718681461282</v>
      </c>
      <c r="U987" s="97">
        <f t="shared" ca="1" si="281"/>
        <v>299.44777380750645</v>
      </c>
      <c r="V987" s="97">
        <f t="shared" ca="1" si="282"/>
        <v>382.64762610105737</v>
      </c>
      <c r="W987" s="97">
        <f t="shared" ca="1" si="283"/>
        <v>485.90123489482835</v>
      </c>
      <c r="X987" s="97">
        <f t="shared" ca="1" si="284"/>
        <v>1196.5864483387695</v>
      </c>
      <c r="Y987" s="97">
        <f t="shared" ca="1" si="285"/>
        <v>8906.4991484240018</v>
      </c>
      <c r="Z987" s="97">
        <f t="shared" ca="1" si="286"/>
        <v>15568.466468516532</v>
      </c>
      <c r="AA987" s="97">
        <f ca="1">Assumptions!D40*Y987+(1-Assumptions!D40)*Z987</f>
        <v>11904.38444246564</v>
      </c>
      <c r="AB987" s="97">
        <f t="shared" ca="1" si="287"/>
        <v>7919.3722989169637</v>
      </c>
      <c r="AC987" s="97">
        <f t="shared" ca="1" si="288"/>
        <v>9115.9587472557323</v>
      </c>
      <c r="AD987" s="97">
        <f ca="1">AC987+Assumptions!D47-Assumptions!D48-Assumptions!D49</f>
        <v>10256.458747255732</v>
      </c>
      <c r="AE987" s="73">
        <f ca="1">AD987/Assumptions!D46</f>
        <v>220.56900531732757</v>
      </c>
      <c r="AF987" s="77">
        <f ca="1">AE987/Assumptions!D45-1</f>
        <v>1.1881845765607895</v>
      </c>
    </row>
    <row r="988" spans="2:32" x14ac:dyDescent="0.2">
      <c r="B988" s="130">
        <v>977</v>
      </c>
      <c r="C988" s="77">
        <f ca="1">MAX(Assumptions!F70,MIN(Assumptions!G70,NORMINV(RAND(),Assumptions!D70,Assumptions!E70)))</f>
        <v>0.18646873570686626</v>
      </c>
      <c r="D988" s="77">
        <f ca="1">MAX(Assumptions!F71,MIN(Assumptions!G71,NORMINV(RAND(),Assumptions!D71,Assumptions!E71)))</f>
        <v>0.33534222600181912</v>
      </c>
      <c r="E988" s="77">
        <f ca="1">MAX(Assumptions!F72,MIN(Assumptions!G72,NORMINV(RAND(),Assumptions!D72,Assumptions!E72)))</f>
        <v>0.11238301929413685</v>
      </c>
      <c r="F988" s="77">
        <f ca="1">MAX(Assumptions!F73,MIN(Assumptions!G73,NORMINV(RAND(),Assumptions!D73,Assumptions!E73)))</f>
        <v>4.3580010544166499E-2</v>
      </c>
      <c r="G988" s="101">
        <f ca="1">MAX(Assumptions!F74,MIN(Assumptions!G74,NORMINV(RAND(),Assumptions!D74,Assumptions!E74)))</f>
        <v>16.472640342570845</v>
      </c>
      <c r="H988" s="77">
        <f ca="1">MAX(Assumptions!F75,MIN(Assumptions!G75,NORMINV(RAND(),Assumptions!D75,Assumptions!E75)))</f>
        <v>0.57536512348623992</v>
      </c>
      <c r="I988" s="97">
        <f ca="1">'Historical Financials'!F7*(1+C988)</f>
        <v>1231.0799601694441</v>
      </c>
      <c r="J988" s="97">
        <f t="shared" ca="1" si="271"/>
        <v>1460.6378838962996</v>
      </c>
      <c r="K988" s="97">
        <f t="shared" ca="1" si="272"/>
        <v>1733.0011834319951</v>
      </c>
      <c r="L988" s="97">
        <f t="shared" ca="1" si="273"/>
        <v>2056.1517230850623</v>
      </c>
      <c r="M988" s="97">
        <f t="shared" ca="1" si="274"/>
        <v>2439.559735310228</v>
      </c>
      <c r="N988" s="54">
        <f>Assumptions!E59</f>
        <v>0.25</v>
      </c>
      <c r="O988" s="77">
        <f t="shared" ca="1" si="275"/>
        <v>0.27133555650045477</v>
      </c>
      <c r="P988" s="77">
        <f t="shared" ca="1" si="276"/>
        <v>0.29267111300090953</v>
      </c>
      <c r="Q988" s="77">
        <f t="shared" ca="1" si="277"/>
        <v>0.31400666950136435</v>
      </c>
      <c r="R988" s="77">
        <f t="shared" ca="1" si="278"/>
        <v>0.33534222600181912</v>
      </c>
      <c r="S988" s="97">
        <f t="shared" ca="1" si="279"/>
        <v>177.08011832608187</v>
      </c>
      <c r="T988" s="97">
        <f t="shared" ca="1" si="280"/>
        <v>228.03042784968093</v>
      </c>
      <c r="U988" s="97">
        <f t="shared" ca="1" si="281"/>
        <v>291.82483689022604</v>
      </c>
      <c r="V988" s="97">
        <f t="shared" ca="1" si="282"/>
        <v>371.48181915210324</v>
      </c>
      <c r="W988" s="97">
        <f t="shared" ca="1" si="283"/>
        <v>470.6989533800745</v>
      </c>
      <c r="X988" s="97">
        <f t="shared" ca="1" si="284"/>
        <v>1074.4578206292099</v>
      </c>
      <c r="Y988" s="97">
        <f t="shared" ca="1" si="285"/>
        <v>7139.3973556675001</v>
      </c>
      <c r="Z988" s="97">
        <f t="shared" ca="1" si="286"/>
        <v>13476.05937891006</v>
      </c>
      <c r="AA988" s="97">
        <f ca="1">Assumptions!D40*Y988+(1-Assumptions!D40)*Z988</f>
        <v>9990.8952661266521</v>
      </c>
      <c r="AB988" s="97">
        <f t="shared" ca="1" si="287"/>
        <v>5865.8729593769631</v>
      </c>
      <c r="AC988" s="97">
        <f t="shared" ca="1" si="288"/>
        <v>6940.330780006173</v>
      </c>
      <c r="AD988" s="97">
        <f ca="1">AC988+Assumptions!D47-Assumptions!D48-Assumptions!D49</f>
        <v>8080.830780006173</v>
      </c>
      <c r="AE988" s="73">
        <f ca="1">AD988/Assumptions!D46</f>
        <v>173.78130709690694</v>
      </c>
      <c r="AF988" s="77">
        <f ca="1">AE988/Assumptions!D45-1</f>
        <v>0.72402090373915629</v>
      </c>
    </row>
    <row r="989" spans="2:32" x14ac:dyDescent="0.2">
      <c r="B989" s="130">
        <v>978</v>
      </c>
      <c r="C989" s="77">
        <f ca="1">MAX(Assumptions!F70,MIN(Assumptions!G70,NORMINV(RAND(),Assumptions!D70,Assumptions!E70)))</f>
        <v>0.14437580283787474</v>
      </c>
      <c r="D989" s="77">
        <f ca="1">MAX(Assumptions!F71,MIN(Assumptions!G71,NORMINV(RAND(),Assumptions!D71,Assumptions!E71)))</f>
        <v>0.37975748694387113</v>
      </c>
      <c r="E989" s="77">
        <f ca="1">MAX(Assumptions!F72,MIN(Assumptions!G72,NORMINV(RAND(),Assumptions!D72,Assumptions!E72)))</f>
        <v>7.9864705675464054E-2</v>
      </c>
      <c r="F989" s="77">
        <f ca="1">MAX(Assumptions!F73,MIN(Assumptions!G73,NORMINV(RAND(),Assumptions!D73,Assumptions!E73)))</f>
        <v>4.3953090898587316E-2</v>
      </c>
      <c r="G989" s="101">
        <f ca="1">MAX(Assumptions!F74,MIN(Assumptions!G74,NORMINV(RAND(),Assumptions!D74,Assumptions!E74)))</f>
        <v>17.103786681530512</v>
      </c>
      <c r="H989" s="77">
        <f ca="1">MAX(Assumptions!F75,MIN(Assumptions!G75,NORMINV(RAND(),Assumptions!D75,Assumptions!E75)))</f>
        <v>0.58875551847120755</v>
      </c>
      <c r="I989" s="97">
        <f ca="1">'Historical Financials'!F7*(1+C989)</f>
        <v>1187.4043330245788</v>
      </c>
      <c r="J989" s="97">
        <f t="shared" ca="1" si="271"/>
        <v>1358.8367868981736</v>
      </c>
      <c r="K989" s="97">
        <f t="shared" ca="1" si="272"/>
        <v>1555.0199389322356</v>
      </c>
      <c r="L989" s="97">
        <f t="shared" ca="1" si="273"/>
        <v>1779.5271910444801</v>
      </c>
      <c r="M989" s="97">
        <f t="shared" ca="1" si="274"/>
        <v>2036.4478579233551</v>
      </c>
      <c r="N989" s="54">
        <f>Assumptions!E59</f>
        <v>0.25</v>
      </c>
      <c r="O989" s="77">
        <f t="shared" ca="1" si="275"/>
        <v>0.28243937173596778</v>
      </c>
      <c r="P989" s="77">
        <f t="shared" ca="1" si="276"/>
        <v>0.31487874347193556</v>
      </c>
      <c r="Q989" s="77">
        <f t="shared" ca="1" si="277"/>
        <v>0.34731811520790334</v>
      </c>
      <c r="R989" s="77">
        <f t="shared" ca="1" si="278"/>
        <v>0.37975748694387113</v>
      </c>
      <c r="S989" s="97">
        <f t="shared" ca="1" si="279"/>
        <v>174.77271343121109</v>
      </c>
      <c r="T989" s="97">
        <f t="shared" ca="1" si="280"/>
        <v>225.95789661422586</v>
      </c>
      <c r="U989" s="97">
        <f t="shared" ca="1" si="281"/>
        <v>288.27985609614598</v>
      </c>
      <c r="V989" s="97">
        <f t="shared" ca="1" si="282"/>
        <v>363.8874308933955</v>
      </c>
      <c r="W989" s="97">
        <f t="shared" ca="1" si="283"/>
        <v>455.31780162571778</v>
      </c>
      <c r="X989" s="97">
        <f t="shared" ca="1" si="284"/>
        <v>1162.2277620882296</v>
      </c>
      <c r="Y989" s="97">
        <f t="shared" ca="1" si="285"/>
        <v>13236.119547995935</v>
      </c>
      <c r="Z989" s="97">
        <f t="shared" ca="1" si="286"/>
        <v>13227.32154007071</v>
      </c>
      <c r="AA989" s="97">
        <f ca="1">Assumptions!D40*Y989+(1-Assumptions!D40)*Z989</f>
        <v>13232.160444429584</v>
      </c>
      <c r="AB989" s="97">
        <f t="shared" ca="1" si="287"/>
        <v>9011.2289418716864</v>
      </c>
      <c r="AC989" s="97">
        <f t="shared" ca="1" si="288"/>
        <v>10173.456703959917</v>
      </c>
      <c r="AD989" s="97">
        <f ca="1">AC989+Assumptions!D47-Assumptions!D48-Assumptions!D49</f>
        <v>11313.956703959917</v>
      </c>
      <c r="AE989" s="73">
        <f ca="1">AD989/Assumptions!D46</f>
        <v>243.31089685935305</v>
      </c>
      <c r="AF989" s="77">
        <f ca="1">AE989/Assumptions!D45-1</f>
        <v>1.4137985799538995</v>
      </c>
    </row>
    <row r="990" spans="2:32" x14ac:dyDescent="0.2">
      <c r="B990" s="130">
        <v>979</v>
      </c>
      <c r="C990" s="77">
        <f ca="1">MAX(Assumptions!F70,MIN(Assumptions!G70,NORMINV(RAND(),Assumptions!D70,Assumptions!E70)))</f>
        <v>0.12462413222601934</v>
      </c>
      <c r="D990" s="77">
        <f ca="1">MAX(Assumptions!F71,MIN(Assumptions!G71,NORMINV(RAND(),Assumptions!D71,Assumptions!E71)))</f>
        <v>0.25291853034951195</v>
      </c>
      <c r="E990" s="77">
        <f ca="1">MAX(Assumptions!F72,MIN(Assumptions!G72,NORMINV(RAND(),Assumptions!D72,Assumptions!E72)))</f>
        <v>8.1507127676902227E-2</v>
      </c>
      <c r="F990" s="77">
        <f ca="1">MAX(Assumptions!F73,MIN(Assumptions!G73,NORMINV(RAND(),Assumptions!D73,Assumptions!E73)))</f>
        <v>4.3743912725961703E-2</v>
      </c>
      <c r="G990" s="101">
        <f ca="1">MAX(Assumptions!F74,MIN(Assumptions!G74,NORMINV(RAND(),Assumptions!D74,Assumptions!E74)))</f>
        <v>14.872520070656975</v>
      </c>
      <c r="H990" s="77">
        <f ca="1">MAX(Assumptions!F75,MIN(Assumptions!G75,NORMINV(RAND(),Assumptions!D75,Assumptions!E75)))</f>
        <v>0.51069814418705439</v>
      </c>
      <c r="I990" s="97">
        <f ca="1">'Historical Financials'!F7*(1+C990)</f>
        <v>1166.9099995977176</v>
      </c>
      <c r="J990" s="97">
        <f t="shared" ca="1" si="271"/>
        <v>1312.3351456834478</v>
      </c>
      <c r="K990" s="97">
        <f t="shared" ca="1" si="272"/>
        <v>1475.883774403954</v>
      </c>
      <c r="L990" s="97">
        <f t="shared" ca="1" si="273"/>
        <v>1659.8145090555088</v>
      </c>
      <c r="M990" s="97">
        <f t="shared" ca="1" si="274"/>
        <v>1866.6674519027079</v>
      </c>
      <c r="N990" s="54">
        <f>Assumptions!E59</f>
        <v>0.25</v>
      </c>
      <c r="O990" s="77">
        <f t="shared" ca="1" si="275"/>
        <v>0.25072963258737802</v>
      </c>
      <c r="P990" s="77">
        <f t="shared" ca="1" si="276"/>
        <v>0.25145926517475597</v>
      </c>
      <c r="Q990" s="77">
        <f t="shared" ca="1" si="277"/>
        <v>0.25218889776213393</v>
      </c>
      <c r="R990" s="77">
        <f t="shared" ca="1" si="278"/>
        <v>0.25291853034951195</v>
      </c>
      <c r="S990" s="97">
        <f t="shared" ca="1" si="279"/>
        <v>148.9846928069677</v>
      </c>
      <c r="T990" s="97">
        <f t="shared" ca="1" si="280"/>
        <v>168.04078582055956</v>
      </c>
      <c r="U990" s="97">
        <f t="shared" ca="1" si="281"/>
        <v>189.53266970807914</v>
      </c>
      <c r="V990" s="97">
        <f t="shared" ca="1" si="282"/>
        <v>213.77149761471941</v>
      </c>
      <c r="W990" s="97">
        <f t="shared" ca="1" si="283"/>
        <v>241.10814637438966</v>
      </c>
      <c r="X990" s="97">
        <f t="shared" ca="1" si="284"/>
        <v>750.46057842844766</v>
      </c>
      <c r="Y990" s="97">
        <f t="shared" ca="1" si="285"/>
        <v>6664.0290137861184</v>
      </c>
      <c r="Z990" s="97">
        <f t="shared" ca="1" si="286"/>
        <v>7021.5366689067132</v>
      </c>
      <c r="AA990" s="97">
        <f ca="1">Assumptions!D40*Y990+(1-Assumptions!D40)*Z990</f>
        <v>6824.9074585903854</v>
      </c>
      <c r="AB990" s="97">
        <f t="shared" ca="1" si="287"/>
        <v>4612.6429332057987</v>
      </c>
      <c r="AC990" s="97">
        <f t="shared" ca="1" si="288"/>
        <v>5363.1035116342464</v>
      </c>
      <c r="AD990" s="97">
        <f ca="1">AC990+Assumptions!D47-Assumptions!D48-Assumptions!D49</f>
        <v>6503.6035116342464</v>
      </c>
      <c r="AE990" s="73">
        <f ca="1">AD990/Assumptions!D46</f>
        <v>139.8624411104139</v>
      </c>
      <c r="AF990" s="77">
        <f ca="1">AE990/Assumptions!D45-1</f>
        <v>0.38752421736521736</v>
      </c>
    </row>
    <row r="991" spans="2:32" x14ac:dyDescent="0.2">
      <c r="B991" s="130">
        <v>980</v>
      </c>
      <c r="C991" s="77">
        <f ca="1">MAX(Assumptions!F70,MIN(Assumptions!G70,NORMINV(RAND(),Assumptions!D70,Assumptions!E70)))</f>
        <v>0.18313604614018841</v>
      </c>
      <c r="D991" s="77">
        <f ca="1">MAX(Assumptions!F71,MIN(Assumptions!G71,NORMINV(RAND(),Assumptions!D71,Assumptions!E71)))</f>
        <v>0.26815645069233279</v>
      </c>
      <c r="E991" s="77">
        <f ca="1">MAX(Assumptions!F72,MIN(Assumptions!G72,NORMINV(RAND(),Assumptions!D72,Assumptions!E72)))</f>
        <v>9.1977330275367461E-2</v>
      </c>
      <c r="F991" s="77">
        <f ca="1">MAX(Assumptions!F73,MIN(Assumptions!G73,NORMINV(RAND(),Assumptions!D73,Assumptions!E73)))</f>
        <v>3.3392977363465165E-2</v>
      </c>
      <c r="G991" s="101">
        <f ca="1">MAX(Assumptions!F74,MIN(Assumptions!G74,NORMINV(RAND(),Assumptions!D74,Assumptions!E74)))</f>
        <v>11.895562522198237</v>
      </c>
      <c r="H991" s="77">
        <f ca="1">MAX(Assumptions!F75,MIN(Assumptions!G75,NORMINV(RAND(),Assumptions!D75,Assumptions!E75)))</f>
        <v>0.57510907791237487</v>
      </c>
      <c r="I991" s="97">
        <f ca="1">'Historical Financials'!F7*(1+C991)</f>
        <v>1227.6219614750594</v>
      </c>
      <c r="J991" s="97">
        <f t="shared" ca="1" si="271"/>
        <v>1452.4437936544643</v>
      </c>
      <c r="K991" s="97">
        <f t="shared" ca="1" si="272"/>
        <v>1718.4386072651985</v>
      </c>
      <c r="L991" s="97">
        <f t="shared" ca="1" si="273"/>
        <v>2033.1466593343987</v>
      </c>
      <c r="M991" s="97">
        <f t="shared" ca="1" si="274"/>
        <v>2405.4890997480329</v>
      </c>
      <c r="N991" s="54">
        <f>Assumptions!E59</f>
        <v>0.25</v>
      </c>
      <c r="O991" s="77">
        <f t="shared" ca="1" si="275"/>
        <v>0.25453911267308321</v>
      </c>
      <c r="P991" s="77">
        <f t="shared" ca="1" si="276"/>
        <v>0.25907822534616642</v>
      </c>
      <c r="Q991" s="77">
        <f t="shared" ca="1" si="277"/>
        <v>0.26361733801924958</v>
      </c>
      <c r="R991" s="77">
        <f t="shared" ca="1" si="278"/>
        <v>0.26815645069233279</v>
      </c>
      <c r="S991" s="97">
        <f t="shared" ca="1" si="279"/>
        <v>176.50413357222558</v>
      </c>
      <c r="T991" s="97">
        <f t="shared" ca="1" si="280"/>
        <v>212.61998531922404</v>
      </c>
      <c r="U991" s="97">
        <f t="shared" ca="1" si="281"/>
        <v>256.04432680361481</v>
      </c>
      <c r="V991" s="97">
        <f t="shared" ca="1" si="282"/>
        <v>308.24277111277854</v>
      </c>
      <c r="W991" s="97">
        <f t="shared" ca="1" si="283"/>
        <v>370.97262644719387</v>
      </c>
      <c r="X991" s="97">
        <f t="shared" ca="1" si="284"/>
        <v>992.31001529351806</v>
      </c>
      <c r="Y991" s="97">
        <f t="shared" ca="1" si="285"/>
        <v>6543.7354499946141</v>
      </c>
      <c r="Z991" s="97">
        <f t="shared" ca="1" si="286"/>
        <v>7673.2019044899362</v>
      </c>
      <c r="AA991" s="97">
        <f ca="1">Assumptions!D40*Y991+(1-Assumptions!D40)*Z991</f>
        <v>7051.9953545175085</v>
      </c>
      <c r="AB991" s="97">
        <f t="shared" ca="1" si="287"/>
        <v>4541.9662788390569</v>
      </c>
      <c r="AC991" s="97">
        <f t="shared" ca="1" si="288"/>
        <v>5534.2762941325745</v>
      </c>
      <c r="AD991" s="97">
        <f ca="1">AC991+Assumptions!D47-Assumptions!D48-Assumptions!D49</f>
        <v>6674.7762941325745</v>
      </c>
      <c r="AE991" s="73">
        <f ca="1">AD991/Assumptions!D46</f>
        <v>143.54357621790484</v>
      </c>
      <c r="AF991" s="77">
        <f ca="1">AE991/Assumptions!D45-1</f>
        <v>0.42404341486016706</v>
      </c>
    </row>
    <row r="992" spans="2:32" x14ac:dyDescent="0.2">
      <c r="B992" s="130">
        <v>981</v>
      </c>
      <c r="C992" s="77">
        <f ca="1">MAX(Assumptions!F70,MIN(Assumptions!G70,NORMINV(RAND(),Assumptions!D70,Assumptions!E70)))</f>
        <v>0.14912063073066642</v>
      </c>
      <c r="D992" s="77">
        <f ca="1">MAX(Assumptions!F71,MIN(Assumptions!G71,NORMINV(RAND(),Assumptions!D71,Assumptions!E71)))</f>
        <v>0.27783693145771715</v>
      </c>
      <c r="E992" s="77">
        <f ca="1">MAX(Assumptions!F72,MIN(Assumptions!G72,NORMINV(RAND(),Assumptions!D72,Assumptions!E72)))</f>
        <v>7.9872002470408446E-2</v>
      </c>
      <c r="F992" s="77">
        <f ca="1">MAX(Assumptions!F73,MIN(Assumptions!G73,NORMINV(RAND(),Assumptions!D73,Assumptions!E73)))</f>
        <v>3.9593677810688427E-2</v>
      </c>
      <c r="G992" s="101">
        <f ca="1">MAX(Assumptions!F74,MIN(Assumptions!G74,NORMINV(RAND(),Assumptions!D74,Assumptions!E74)))</f>
        <v>12.620570504730583</v>
      </c>
      <c r="H992" s="77">
        <f ca="1">MAX(Assumptions!F75,MIN(Assumptions!G75,NORMINV(RAND(),Assumptions!D75,Assumptions!E75)))</f>
        <v>0.52070486750302569</v>
      </c>
      <c r="I992" s="97">
        <f ca="1">'Historical Financials'!F7*(1+C992)</f>
        <v>1192.3275664461394</v>
      </c>
      <c r="J992" s="97">
        <f t="shared" ca="1" si="271"/>
        <v>1370.1282051921482</v>
      </c>
      <c r="K992" s="97">
        <f t="shared" ca="1" si="272"/>
        <v>1574.4425873322775</v>
      </c>
      <c r="L992" s="97">
        <f t="shared" ca="1" si="273"/>
        <v>1809.2244590044893</v>
      </c>
      <c r="M992" s="97">
        <f t="shared" ca="1" si="274"/>
        <v>2079.0171514645876</v>
      </c>
      <c r="N992" s="54">
        <f>Assumptions!E59</f>
        <v>0.25</v>
      </c>
      <c r="O992" s="77">
        <f t="shared" ca="1" si="275"/>
        <v>0.25695923286442929</v>
      </c>
      <c r="P992" s="77">
        <f t="shared" ca="1" si="276"/>
        <v>0.26391846572885858</v>
      </c>
      <c r="Q992" s="77">
        <f t="shared" ca="1" si="277"/>
        <v>0.27087769859328786</v>
      </c>
      <c r="R992" s="77">
        <f t="shared" ca="1" si="278"/>
        <v>0.27783693145771715</v>
      </c>
      <c r="S992" s="97">
        <f t="shared" ca="1" si="279"/>
        <v>155.21269187663552</v>
      </c>
      <c r="T992" s="97">
        <f t="shared" ca="1" si="280"/>
        <v>183.32304876909831</v>
      </c>
      <c r="U992" s="97">
        <f t="shared" ca="1" si="281"/>
        <v>216.36561515103642</v>
      </c>
      <c r="V992" s="97">
        <f t="shared" ca="1" si="282"/>
        <v>255.1862904500357</v>
      </c>
      <c r="W992" s="97">
        <f t="shared" ca="1" si="283"/>
        <v>300.7735788485283</v>
      </c>
      <c r="X992" s="97">
        <f t="shared" ca="1" si="284"/>
        <v>865.2400786472283</v>
      </c>
      <c r="Y992" s="97">
        <f t="shared" ca="1" si="285"/>
        <v>7763.0416276007581</v>
      </c>
      <c r="Z992" s="97">
        <f t="shared" ca="1" si="286"/>
        <v>7289.9916914948699</v>
      </c>
      <c r="AA992" s="97">
        <f ca="1">Assumptions!D40*Y992+(1-Assumptions!D40)*Z992</f>
        <v>7550.1691563531076</v>
      </c>
      <c r="AB992" s="97">
        <f t="shared" ca="1" si="287"/>
        <v>5141.5643346074658</v>
      </c>
      <c r="AC992" s="97">
        <f t="shared" ca="1" si="288"/>
        <v>6006.8044132546938</v>
      </c>
      <c r="AD992" s="97">
        <f ca="1">AC992+Assumptions!D47-Assumptions!D48-Assumptions!D49</f>
        <v>7147.3044132546938</v>
      </c>
      <c r="AE992" s="73">
        <f ca="1">AD992/Assumptions!D46</f>
        <v>153.70547125278912</v>
      </c>
      <c r="AF992" s="77">
        <f ca="1">AE992/Assumptions!D45-1</f>
        <v>0.52485586560306685</v>
      </c>
    </row>
    <row r="993" spans="2:32" x14ac:dyDescent="0.2">
      <c r="B993" s="130">
        <v>982</v>
      </c>
      <c r="C993" s="77">
        <f ca="1">MAX(Assumptions!F70,MIN(Assumptions!G70,NORMINV(RAND(),Assumptions!D70,Assumptions!E70)))</f>
        <v>0.19780873876406249</v>
      </c>
      <c r="D993" s="77">
        <f ca="1">MAX(Assumptions!F71,MIN(Assumptions!G71,NORMINV(RAND(),Assumptions!D71,Assumptions!E71)))</f>
        <v>0.21082466006449613</v>
      </c>
      <c r="E993" s="77">
        <f ca="1">MAX(Assumptions!F72,MIN(Assumptions!G72,NORMINV(RAND(),Assumptions!D72,Assumptions!E72)))</f>
        <v>0.10095728129367197</v>
      </c>
      <c r="F993" s="77">
        <f ca="1">MAX(Assumptions!F73,MIN(Assumptions!G73,NORMINV(RAND(),Assumptions!D73,Assumptions!E73)))</f>
        <v>3.444569511754033E-2</v>
      </c>
      <c r="G993" s="101">
        <f ca="1">MAX(Assumptions!F74,MIN(Assumptions!G74,NORMINV(RAND(),Assumptions!D74,Assumptions!E74)))</f>
        <v>15.725984941121638</v>
      </c>
      <c r="H993" s="77">
        <f ca="1">MAX(Assumptions!F75,MIN(Assumptions!G75,NORMINV(RAND(),Assumptions!D75,Assumptions!E75)))</f>
        <v>0.66076135793385471</v>
      </c>
      <c r="I993" s="97">
        <f ca="1">'Historical Financials'!F7*(1+C993)</f>
        <v>1242.8463473415911</v>
      </c>
      <c r="J993" s="97">
        <f t="shared" ca="1" si="271"/>
        <v>1488.6922157867532</v>
      </c>
      <c r="K993" s="97">
        <f t="shared" ca="1" si="272"/>
        <v>1783.1685453994085</v>
      </c>
      <c r="L993" s="97">
        <f t="shared" ca="1" si="273"/>
        <v>2135.8948663686133</v>
      </c>
      <c r="M993" s="97">
        <f t="shared" ca="1" si="274"/>
        <v>2558.3935360176247</v>
      </c>
      <c r="N993" s="54">
        <f>Assumptions!E59</f>
        <v>0.25</v>
      </c>
      <c r="O993" s="77">
        <f t="shared" ca="1" si="275"/>
        <v>0.24020616501612402</v>
      </c>
      <c r="P993" s="77">
        <f t="shared" ca="1" si="276"/>
        <v>0.23041233003224806</v>
      </c>
      <c r="Q993" s="77">
        <f t="shared" ca="1" si="277"/>
        <v>0.22061849504837211</v>
      </c>
      <c r="R993" s="77">
        <f t="shared" ca="1" si="278"/>
        <v>0.21082466006449613</v>
      </c>
      <c r="S993" s="97">
        <f t="shared" ca="1" si="279"/>
        <v>205.30621004314025</v>
      </c>
      <c r="T993" s="97">
        <f t="shared" ca="1" si="280"/>
        <v>236.28366801292404</v>
      </c>
      <c r="U993" s="97">
        <f t="shared" ca="1" si="281"/>
        <v>271.48306737545158</v>
      </c>
      <c r="V993" s="97">
        <f t="shared" ca="1" si="282"/>
        <v>311.36258675497373</v>
      </c>
      <c r="W993" s="97">
        <f t="shared" ca="1" si="283"/>
        <v>356.396470870038</v>
      </c>
      <c r="X993" s="97">
        <f t="shared" ca="1" si="284"/>
        <v>1017.1136196347252</v>
      </c>
      <c r="Y993" s="97">
        <f t="shared" ca="1" si="285"/>
        <v>5542.9860606586553</v>
      </c>
      <c r="Z993" s="97">
        <f t="shared" ca="1" si="286"/>
        <v>8482.1629877032992</v>
      </c>
      <c r="AA993" s="97">
        <f ca="1">Assumptions!D40*Y993+(1-Assumptions!D40)*Z993</f>
        <v>6865.615677828745</v>
      </c>
      <c r="AB993" s="97">
        <f t="shared" ca="1" si="287"/>
        <v>4244.5059687298981</v>
      </c>
      <c r="AC993" s="97">
        <f t="shared" ca="1" si="288"/>
        <v>5261.6195883646233</v>
      </c>
      <c r="AD993" s="97">
        <f ca="1">AC993+Assumptions!D47-Assumptions!D48-Assumptions!D49</f>
        <v>6402.1195883646233</v>
      </c>
      <c r="AE993" s="73">
        <f ca="1">AD993/Assumptions!D46</f>
        <v>137.67999114762631</v>
      </c>
      <c r="AF993" s="77">
        <f ca="1">AE993/Assumptions!D45-1</f>
        <v>0.36587292805184846</v>
      </c>
    </row>
    <row r="994" spans="2:32" x14ac:dyDescent="0.2">
      <c r="B994" s="130">
        <v>983</v>
      </c>
      <c r="C994" s="77">
        <f ca="1">MAX(Assumptions!F70,MIN(Assumptions!G70,NORMINV(RAND(),Assumptions!D70,Assumptions!E70)))</f>
        <v>0.13527630245522909</v>
      </c>
      <c r="D994" s="77">
        <f ca="1">MAX(Assumptions!F71,MIN(Assumptions!G71,NORMINV(RAND(),Assumptions!D71,Assumptions!E71)))</f>
        <v>0.30215240564440604</v>
      </c>
      <c r="E994" s="77">
        <f ca="1">MAX(Assumptions!F72,MIN(Assumptions!G72,NORMINV(RAND(),Assumptions!D72,Assumptions!E72)))</f>
        <v>7.524392892220727E-2</v>
      </c>
      <c r="F994" s="77">
        <f ca="1">MAX(Assumptions!F73,MIN(Assumptions!G73,NORMINV(RAND(),Assumptions!D73,Assumptions!E73)))</f>
        <v>3.9679348198580072E-2</v>
      </c>
      <c r="G994" s="101">
        <f ca="1">MAX(Assumptions!F74,MIN(Assumptions!G74,NORMINV(RAND(),Assumptions!D74,Assumptions!E74)))</f>
        <v>12.602507807634041</v>
      </c>
      <c r="H994" s="77">
        <f ca="1">MAX(Assumptions!F75,MIN(Assumptions!G75,NORMINV(RAND(),Assumptions!D75,Assumptions!E75)))</f>
        <v>0.63079971200803331</v>
      </c>
      <c r="I994" s="97">
        <f ca="1">'Historical Financials'!F7*(1+C994)</f>
        <v>1177.9626914275455</v>
      </c>
      <c r="J994" s="97">
        <f t="shared" ca="1" si="271"/>
        <v>1337.3131287540737</v>
      </c>
      <c r="K994" s="97">
        <f t="shared" ca="1" si="272"/>
        <v>1518.2199040367584</v>
      </c>
      <c r="L994" s="97">
        <f t="shared" ca="1" si="273"/>
        <v>1723.5990789687837</v>
      </c>
      <c r="M994" s="97">
        <f t="shared" ca="1" si="274"/>
        <v>1956.761189286919</v>
      </c>
      <c r="N994" s="54">
        <f>Assumptions!E59</f>
        <v>0.25</v>
      </c>
      <c r="O994" s="77">
        <f t="shared" ca="1" si="275"/>
        <v>0.26303810141110151</v>
      </c>
      <c r="P994" s="77">
        <f t="shared" ca="1" si="276"/>
        <v>0.27607620282220302</v>
      </c>
      <c r="Q994" s="77">
        <f t="shared" ca="1" si="277"/>
        <v>0.28911430423330453</v>
      </c>
      <c r="R994" s="77">
        <f t="shared" ca="1" si="278"/>
        <v>0.30215240564440604</v>
      </c>
      <c r="S994" s="97">
        <f t="shared" ca="1" si="279"/>
        <v>185.76463162717587</v>
      </c>
      <c r="T994" s="97">
        <f t="shared" ca="1" si="280"/>
        <v>221.89282315896452</v>
      </c>
      <c r="U994" s="97">
        <f t="shared" ca="1" si="281"/>
        <v>264.3961580767097</v>
      </c>
      <c r="V994" s="97">
        <f t="shared" ca="1" si="282"/>
        <v>314.33831375819034</v>
      </c>
      <c r="W994" s="97">
        <f t="shared" ca="1" si="283"/>
        <v>372.95408519532282</v>
      </c>
      <c r="X994" s="97">
        <f t="shared" ca="1" si="284"/>
        <v>1072.0257900292413</v>
      </c>
      <c r="Y994" s="97">
        <f t="shared" ca="1" si="285"/>
        <v>10902.776085485209</v>
      </c>
      <c r="Z994" s="97">
        <f t="shared" ca="1" si="286"/>
        <v>7451.1079841824812</v>
      </c>
      <c r="AA994" s="97">
        <f ca="1">Assumptions!D40*Y994+(1-Assumptions!D40)*Z994</f>
        <v>9349.5254398989819</v>
      </c>
      <c r="AB994" s="97">
        <f t="shared" ca="1" si="287"/>
        <v>6505.1089117456449</v>
      </c>
      <c r="AC994" s="97">
        <f t="shared" ca="1" si="288"/>
        <v>7577.1347017748867</v>
      </c>
      <c r="AD994" s="97">
        <f ca="1">AC994+Assumptions!D47-Assumptions!D48-Assumptions!D49</f>
        <v>8717.6347017748867</v>
      </c>
      <c r="AE994" s="73">
        <f ca="1">AD994/Assumptions!D46</f>
        <v>187.47601509193305</v>
      </c>
      <c r="AF994" s="77">
        <f ca="1">AE994/Assumptions!D45-1</f>
        <v>0.85988110210251056</v>
      </c>
    </row>
    <row r="995" spans="2:32" x14ac:dyDescent="0.2">
      <c r="B995" s="130">
        <v>984</v>
      </c>
      <c r="C995" s="77">
        <f ca="1">MAX(Assumptions!F70,MIN(Assumptions!G70,NORMINV(RAND(),Assumptions!D70,Assumptions!E70)))</f>
        <v>0.19612885668743962</v>
      </c>
      <c r="D995" s="77">
        <f ca="1">MAX(Assumptions!F71,MIN(Assumptions!G71,NORMINV(RAND(),Assumptions!D71,Assumptions!E71)))</f>
        <v>0.25822417840039291</v>
      </c>
      <c r="E995" s="77">
        <f ca="1">MAX(Assumptions!F72,MIN(Assumptions!G72,NORMINV(RAND(),Assumptions!D72,Assumptions!E72)))</f>
        <v>0.10474262543785182</v>
      </c>
      <c r="F995" s="77">
        <f ca="1">MAX(Assumptions!F73,MIN(Assumptions!G73,NORMINV(RAND(),Assumptions!D73,Assumptions!E73)))</f>
        <v>4.0405417565449166E-2</v>
      </c>
      <c r="G995" s="101">
        <f ca="1">MAX(Assumptions!F74,MIN(Assumptions!G74,NORMINV(RAND(),Assumptions!D74,Assumptions!E74)))</f>
        <v>14.49866193466007</v>
      </c>
      <c r="H995" s="77">
        <f ca="1">MAX(Assumptions!F75,MIN(Assumptions!G75,NORMINV(RAND(),Assumptions!D75,Assumptions!E75)))</f>
        <v>0.60065092243793738</v>
      </c>
      <c r="I995" s="97">
        <f ca="1">'Historical Financials'!F7*(1+C995)</f>
        <v>1241.1033016988872</v>
      </c>
      <c r="J995" s="97">
        <f t="shared" ca="1" si="271"/>
        <v>1484.5194732920963</v>
      </c>
      <c r="K995" s="97">
        <f t="shared" ca="1" si="272"/>
        <v>1775.6765803191151</v>
      </c>
      <c r="L995" s="97">
        <f t="shared" ca="1" si="273"/>
        <v>2123.9379978637658</v>
      </c>
      <c r="M995" s="97">
        <f t="shared" ca="1" si="274"/>
        <v>2540.5035290597953</v>
      </c>
      <c r="N995" s="54">
        <f>Assumptions!E59</f>
        <v>0.25</v>
      </c>
      <c r="O995" s="77">
        <f t="shared" ca="1" si="275"/>
        <v>0.25205604460009823</v>
      </c>
      <c r="P995" s="77">
        <f t="shared" ca="1" si="276"/>
        <v>0.25411208920019646</v>
      </c>
      <c r="Q995" s="77">
        <f t="shared" ca="1" si="277"/>
        <v>0.25616813380029468</v>
      </c>
      <c r="R995" s="77">
        <f t="shared" ca="1" si="278"/>
        <v>0.25822417840039291</v>
      </c>
      <c r="S995" s="97">
        <f t="shared" ca="1" si="279"/>
        <v>186.36746075155156</v>
      </c>
      <c r="T995" s="97">
        <f t="shared" ca="1" si="280"/>
        <v>224.75282747093715</v>
      </c>
      <c r="U995" s="97">
        <f t="shared" ca="1" si="281"/>
        <v>271.02624114013315</v>
      </c>
      <c r="V995" s="97">
        <f t="shared" ca="1" si="282"/>
        <v>326.80529721863053</v>
      </c>
      <c r="W995" s="97">
        <f t="shared" ca="1" si="283"/>
        <v>394.03867967980915</v>
      </c>
      <c r="X995" s="97">
        <f t="shared" ca="1" si="284"/>
        <v>1012.7314017740742</v>
      </c>
      <c r="Y995" s="97">
        <f t="shared" ca="1" si="285"/>
        <v>6372.0511135992547</v>
      </c>
      <c r="Z995" s="97">
        <f t="shared" ca="1" si="286"/>
        <v>9511.4040325937622</v>
      </c>
      <c r="AA995" s="97">
        <f ca="1">Assumptions!D40*Y995+(1-Assumptions!D40)*Z995</f>
        <v>7784.7599271467834</v>
      </c>
      <c r="AB995" s="97">
        <f t="shared" ca="1" si="287"/>
        <v>4730.8553370575746</v>
      </c>
      <c r="AC995" s="97">
        <f t="shared" ca="1" si="288"/>
        <v>5743.5867388316492</v>
      </c>
      <c r="AD995" s="97">
        <f ca="1">AC995+Assumptions!D47-Assumptions!D48-Assumptions!D49</f>
        <v>6884.0867388316492</v>
      </c>
      <c r="AE995" s="73">
        <f ca="1">AD995/Assumptions!D46</f>
        <v>148.04487610390643</v>
      </c>
      <c r="AF995" s="77">
        <f ca="1">AE995/Assumptions!D45-1</f>
        <v>0.46869916769748454</v>
      </c>
    </row>
    <row r="996" spans="2:32" x14ac:dyDescent="0.2">
      <c r="B996" s="130">
        <v>985</v>
      </c>
      <c r="C996" s="77">
        <f ca="1">MAX(Assumptions!F70,MIN(Assumptions!G70,NORMINV(RAND(),Assumptions!D70,Assumptions!E70)))</f>
        <v>0.13934649162063503</v>
      </c>
      <c r="D996" s="77">
        <f ca="1">MAX(Assumptions!F71,MIN(Assumptions!G71,NORMINV(RAND(),Assumptions!D71,Assumptions!E71)))</f>
        <v>0.3732817762591058</v>
      </c>
      <c r="E996" s="77">
        <f ca="1">MAX(Assumptions!F72,MIN(Assumptions!G72,NORMINV(RAND(),Assumptions!D72,Assumptions!E72)))</f>
        <v>6.7824151952853642E-2</v>
      </c>
      <c r="F996" s="77">
        <f ca="1">MAX(Assumptions!F73,MIN(Assumptions!G73,NORMINV(RAND(),Assumptions!D73,Assumptions!E73)))</f>
        <v>4.4435634631725354E-2</v>
      </c>
      <c r="G996" s="101">
        <f ca="1">MAX(Assumptions!F74,MIN(Assumptions!G74,NORMINV(RAND(),Assumptions!D74,Assumptions!E74)))</f>
        <v>15.84788320951648</v>
      </c>
      <c r="H996" s="77">
        <f ca="1">MAX(Assumptions!F75,MIN(Assumptions!G75,NORMINV(RAND(),Assumptions!D75,Assumptions!E75)))</f>
        <v>0.6863083159613852</v>
      </c>
      <c r="I996" s="97">
        <f ca="1">'Historical Financials'!F7*(1+C996)</f>
        <v>1182.1859197055708</v>
      </c>
      <c r="J996" s="97">
        <f t="shared" ca="1" si="271"/>
        <v>1346.9193800598559</v>
      </c>
      <c r="K996" s="97">
        <f t="shared" ca="1" si="272"/>
        <v>1534.6078701670376</v>
      </c>
      <c r="L996" s="97">
        <f t="shared" ca="1" si="273"/>
        <v>1748.4500928882294</v>
      </c>
      <c r="M996" s="97">
        <f t="shared" ca="1" si="274"/>
        <v>1992.0904791059777</v>
      </c>
      <c r="N996" s="54">
        <f>Assumptions!E59</f>
        <v>0.25</v>
      </c>
      <c r="O996" s="77">
        <f t="shared" ca="1" si="275"/>
        <v>0.28082044406477646</v>
      </c>
      <c r="P996" s="77">
        <f t="shared" ca="1" si="276"/>
        <v>0.31164088812955293</v>
      </c>
      <c r="Q996" s="77">
        <f t="shared" ca="1" si="277"/>
        <v>0.34246133219432934</v>
      </c>
      <c r="R996" s="77">
        <f t="shared" ca="1" si="278"/>
        <v>0.3732817762591058</v>
      </c>
      <c r="S996" s="97">
        <f t="shared" ca="1" si="279"/>
        <v>202.83600692659789</v>
      </c>
      <c r="T996" s="97">
        <f t="shared" ca="1" si="280"/>
        <v>259.59097212105297</v>
      </c>
      <c r="U996" s="97">
        <f t="shared" ca="1" si="281"/>
        <v>328.22459092616668</v>
      </c>
      <c r="V996" s="97">
        <f t="shared" ca="1" si="282"/>
        <v>410.94532435393808</v>
      </c>
      <c r="W996" s="97">
        <f t="shared" ca="1" si="283"/>
        <v>510.34646290425667</v>
      </c>
      <c r="X996" s="97">
        <f t="shared" ca="1" si="284"/>
        <v>1370.8482318534116</v>
      </c>
      <c r="Y996" s="97">
        <f t="shared" ca="1" si="285"/>
        <v>22789.988118825735</v>
      </c>
      <c r="Z996" s="97">
        <f t="shared" ca="1" si="286"/>
        <v>11784.66143043436</v>
      </c>
      <c r="AA996" s="97">
        <f ca="1">Assumptions!D40*Y996+(1-Assumptions!D40)*Z996</f>
        <v>17837.591109049616</v>
      </c>
      <c r="AB996" s="97">
        <f t="shared" ca="1" si="287"/>
        <v>12848.058549129462</v>
      </c>
      <c r="AC996" s="97">
        <f t="shared" ca="1" si="288"/>
        <v>14218.906780982874</v>
      </c>
      <c r="AD996" s="97">
        <f ca="1">AC996+Assumptions!D47-Assumptions!D48-Assumptions!D49</f>
        <v>15359.406780982874</v>
      </c>
      <c r="AE996" s="73">
        <f ca="1">AD996/Assumptions!D46</f>
        <v>330.30982324694355</v>
      </c>
      <c r="AF996" s="77">
        <f ca="1">AE996/Assumptions!D45-1</f>
        <v>2.2768831671323766</v>
      </c>
    </row>
    <row r="997" spans="2:32" x14ac:dyDescent="0.2">
      <c r="B997" s="130">
        <v>986</v>
      </c>
      <c r="C997" s="77">
        <f ca="1">MAX(Assumptions!F70,MIN(Assumptions!G70,NORMINV(RAND(),Assumptions!D70,Assumptions!E70)))</f>
        <v>0.11437249883441901</v>
      </c>
      <c r="D997" s="77">
        <f ca="1">MAX(Assumptions!F71,MIN(Assumptions!G71,NORMINV(RAND(),Assumptions!D71,Assumptions!E71)))</f>
        <v>0.29818708427791535</v>
      </c>
      <c r="E997" s="77">
        <f ca="1">MAX(Assumptions!F72,MIN(Assumptions!G72,NORMINV(RAND(),Assumptions!D72,Assumptions!E72)))</f>
        <v>9.2168567095710044E-2</v>
      </c>
      <c r="F997" s="77">
        <f ca="1">MAX(Assumptions!F73,MIN(Assumptions!G73,NORMINV(RAND(),Assumptions!D73,Assumptions!E73)))</f>
        <v>3.0550324940606704E-2</v>
      </c>
      <c r="G997" s="101">
        <f ca="1">MAX(Assumptions!F74,MIN(Assumptions!G74,NORMINV(RAND(),Assumptions!D74,Assumptions!E74)))</f>
        <v>10.988453387679375</v>
      </c>
      <c r="H997" s="77">
        <f ca="1">MAX(Assumptions!F75,MIN(Assumptions!G75,NORMINV(RAND(),Assumptions!D75,Assumptions!E75)))</f>
        <v>0.57894399089012594</v>
      </c>
      <c r="I997" s="97">
        <f ca="1">'Historical Financials'!F7*(1+C997)</f>
        <v>1156.272904790593</v>
      </c>
      <c r="J997" s="97">
        <f t="shared" ca="1" si="271"/>
        <v>1288.5187262460254</v>
      </c>
      <c r="K997" s="97">
        <f t="shared" ca="1" si="272"/>
        <v>1435.889832761726</v>
      </c>
      <c r="L997" s="97">
        <f t="shared" ca="1" si="273"/>
        <v>1600.1161409856206</v>
      </c>
      <c r="M997" s="97">
        <f t="shared" ca="1" si="274"/>
        <v>1783.1254224554336</v>
      </c>
      <c r="N997" s="54">
        <f>Assumptions!E59</f>
        <v>0.25</v>
      </c>
      <c r="O997" s="77">
        <f t="shared" ca="1" si="275"/>
        <v>0.26204677106947882</v>
      </c>
      <c r="P997" s="77">
        <f t="shared" ca="1" si="276"/>
        <v>0.27409354213895765</v>
      </c>
      <c r="Q997" s="77">
        <f t="shared" ca="1" si="277"/>
        <v>0.28614031320843653</v>
      </c>
      <c r="R997" s="77">
        <f t="shared" ca="1" si="278"/>
        <v>0.29818708427791535</v>
      </c>
      <c r="S997" s="97">
        <f t="shared" ca="1" si="279"/>
        <v>167.35431251439613</v>
      </c>
      <c r="T997" s="97">
        <f t="shared" ca="1" si="280"/>
        <v>195.48169580243271</v>
      </c>
      <c r="U997" s="97">
        <f t="shared" ca="1" si="281"/>
        <v>227.85390409108612</v>
      </c>
      <c r="V997" s="97">
        <f t="shared" ca="1" si="282"/>
        <v>265.07398363800229</v>
      </c>
      <c r="W997" s="97">
        <f t="shared" ca="1" si="283"/>
        <v>307.82739766906678</v>
      </c>
      <c r="X997" s="97">
        <f t="shared" ca="1" si="284"/>
        <v>876.39699369555933</v>
      </c>
      <c r="Y997" s="97">
        <f t="shared" ca="1" si="285"/>
        <v>5148.3394137559699</v>
      </c>
      <c r="Z997" s="97">
        <f t="shared" ca="1" si="286"/>
        <v>5842.6152856971876</v>
      </c>
      <c r="AA997" s="97">
        <f ca="1">Assumptions!D40*Y997+(1-Assumptions!D40)*Z997</f>
        <v>5460.7635561295174</v>
      </c>
      <c r="AB997" s="97">
        <f t="shared" ca="1" si="287"/>
        <v>3514.0262892113788</v>
      </c>
      <c r="AC997" s="97">
        <f t="shared" ca="1" si="288"/>
        <v>4390.4232829069379</v>
      </c>
      <c r="AD997" s="97">
        <f ca="1">AC997+Assumptions!D47-Assumptions!D48-Assumptions!D49</f>
        <v>5530.9232829069379</v>
      </c>
      <c r="AE997" s="73">
        <f ca="1">AD997/Assumptions!D46</f>
        <v>118.94458672918145</v>
      </c>
      <c r="AF997" s="77">
        <f ca="1">AE997/Assumptions!D45-1</f>
        <v>0.18000582072600646</v>
      </c>
    </row>
    <row r="998" spans="2:32" x14ac:dyDescent="0.2">
      <c r="B998" s="130">
        <v>987</v>
      </c>
      <c r="C998" s="77">
        <f ca="1">MAX(Assumptions!F70,MIN(Assumptions!G70,NORMINV(RAND(),Assumptions!D70,Assumptions!E70)))</f>
        <v>0.1443601292496503</v>
      </c>
      <c r="D998" s="77">
        <f ca="1">MAX(Assumptions!F71,MIN(Assumptions!G71,NORMINV(RAND(),Assumptions!D71,Assumptions!E71)))</f>
        <v>0.30257376478582459</v>
      </c>
      <c r="E998" s="77">
        <f ca="1">MAX(Assumptions!F72,MIN(Assumptions!G72,NORMINV(RAND(),Assumptions!D72,Assumptions!E72)))</f>
        <v>0.10792732925933138</v>
      </c>
      <c r="F998" s="77">
        <f ca="1">MAX(Assumptions!F73,MIN(Assumptions!G73,NORMINV(RAND(),Assumptions!D73,Assumptions!E73)))</f>
        <v>4.0632821850153975E-2</v>
      </c>
      <c r="G998" s="101">
        <f ca="1">MAX(Assumptions!F74,MIN(Assumptions!G74,NORMINV(RAND(),Assumptions!D74,Assumptions!E74)))</f>
        <v>12.59677176721771</v>
      </c>
      <c r="H998" s="77">
        <f ca="1">MAX(Assumptions!F75,MIN(Assumptions!G75,NORMINV(RAND(),Assumptions!D75,Assumptions!E75)))</f>
        <v>0.53858649101401612</v>
      </c>
      <c r="I998" s="97">
        <f ca="1">'Historical Financials'!F7*(1+C998)</f>
        <v>1187.3880701094372</v>
      </c>
      <c r="J998" s="97">
        <f t="shared" ca="1" si="271"/>
        <v>1358.7995653799285</v>
      </c>
      <c r="K998" s="97">
        <f t="shared" ca="1" si="272"/>
        <v>1554.9560462625436</v>
      </c>
      <c r="L998" s="97">
        <f t="shared" ca="1" si="273"/>
        <v>1779.4297020785298</v>
      </c>
      <c r="M998" s="97">
        <f t="shared" ca="1" si="274"/>
        <v>2036.3084038612531</v>
      </c>
      <c r="N998" s="54">
        <f>Assumptions!E59</f>
        <v>0.25</v>
      </c>
      <c r="O998" s="77">
        <f t="shared" ca="1" si="275"/>
        <v>0.26314344119645616</v>
      </c>
      <c r="P998" s="77">
        <f t="shared" ca="1" si="276"/>
        <v>0.27628688239291233</v>
      </c>
      <c r="Q998" s="77">
        <f t="shared" ca="1" si="277"/>
        <v>0.28943032358936843</v>
      </c>
      <c r="R998" s="77">
        <f t="shared" ca="1" si="278"/>
        <v>0.30257376478582459</v>
      </c>
      <c r="S998" s="97">
        <f t="shared" ca="1" si="279"/>
        <v>159.8777935380366</v>
      </c>
      <c r="T998" s="97">
        <f t="shared" ca="1" si="280"/>
        <v>192.57655137329837</v>
      </c>
      <c r="U998" s="97">
        <f t="shared" ca="1" si="281"/>
        <v>231.38427428060641</v>
      </c>
      <c r="V998" s="97">
        <f t="shared" ca="1" si="282"/>
        <v>277.38330712706301</v>
      </c>
      <c r="W998" s="97">
        <f t="shared" ca="1" si="283"/>
        <v>331.841179772663</v>
      </c>
      <c r="X998" s="97">
        <f t="shared" ca="1" si="284"/>
        <v>854.19846979676242</v>
      </c>
      <c r="Y998" s="97">
        <f t="shared" ca="1" si="285"/>
        <v>5131.5454501092945</v>
      </c>
      <c r="Z998" s="97">
        <f t="shared" ca="1" si="286"/>
        <v>7761.2930779055041</v>
      </c>
      <c r="AA998" s="97">
        <f ca="1">Assumptions!D40*Y998+(1-Assumptions!D40)*Z998</f>
        <v>6314.9318826175886</v>
      </c>
      <c r="AB998" s="97">
        <f t="shared" ca="1" si="287"/>
        <v>3782.7905379774197</v>
      </c>
      <c r="AC998" s="97">
        <f t="shared" ca="1" si="288"/>
        <v>4636.989007774182</v>
      </c>
      <c r="AD998" s="97">
        <f ca="1">AC998+Assumptions!D47-Assumptions!D48-Assumptions!D49</f>
        <v>5777.489007774182</v>
      </c>
      <c r="AE998" s="73">
        <f ca="1">AD998/Assumptions!D46</f>
        <v>124.24707543600391</v>
      </c>
      <c r="AF998" s="77">
        <f ca="1">AE998/Assumptions!D45-1</f>
        <v>0.23260987535718169</v>
      </c>
    </row>
    <row r="999" spans="2:32" x14ac:dyDescent="0.2">
      <c r="B999" s="130">
        <v>988</v>
      </c>
      <c r="C999" s="77">
        <f ca="1">MAX(Assumptions!F70,MIN(Assumptions!G70,NORMINV(RAND(),Assumptions!D70,Assumptions!E70)))</f>
        <v>0.14588145638949546</v>
      </c>
      <c r="D999" s="77">
        <f ca="1">MAX(Assumptions!F71,MIN(Assumptions!G71,NORMINV(RAND(),Assumptions!D71,Assumptions!E71)))</f>
        <v>0.29442150915675525</v>
      </c>
      <c r="E999" s="77">
        <f ca="1">MAX(Assumptions!F72,MIN(Assumptions!G72,NORMINV(RAND(),Assumptions!D72,Assumptions!E72)))</f>
        <v>9.4944702837772371E-2</v>
      </c>
      <c r="F999" s="77">
        <f ca="1">MAX(Assumptions!F73,MIN(Assumptions!G73,NORMINV(RAND(),Assumptions!D73,Assumptions!E73)))</f>
        <v>3.6406552200606818E-2</v>
      </c>
      <c r="G999" s="101">
        <f ca="1">MAX(Assumptions!F74,MIN(Assumptions!G74,NORMINV(RAND(),Assumptions!D74,Assumptions!E74)))</f>
        <v>20.441119828432512</v>
      </c>
      <c r="H999" s="77">
        <f ca="1">MAX(Assumptions!F75,MIN(Assumptions!G75,NORMINV(RAND(),Assumptions!D75,Assumptions!E75)))</f>
        <v>0.72857087146094968</v>
      </c>
      <c r="I999" s="97">
        <f ca="1">'Historical Financials'!F7*(1+C999)</f>
        <v>1188.9665991497404</v>
      </c>
      <c r="J999" s="97">
        <f t="shared" ca="1" si="271"/>
        <v>1362.41477823217</v>
      </c>
      <c r="K999" s="97">
        <f t="shared" ca="1" si="272"/>
        <v>1561.1658302872504</v>
      </c>
      <c r="L999" s="97">
        <f t="shared" ca="1" si="273"/>
        <v>1788.9109752750703</v>
      </c>
      <c r="M999" s="97">
        <f t="shared" ca="1" si="274"/>
        <v>2049.8799136993503</v>
      </c>
      <c r="N999" s="54">
        <f>Assumptions!E59</f>
        <v>0.25</v>
      </c>
      <c r="O999" s="77">
        <f t="shared" ca="1" si="275"/>
        <v>0.26110537728918881</v>
      </c>
      <c r="P999" s="77">
        <f t="shared" ca="1" si="276"/>
        <v>0.27221075457837762</v>
      </c>
      <c r="Q999" s="77">
        <f t="shared" ca="1" si="277"/>
        <v>0.28331613186756643</v>
      </c>
      <c r="R999" s="77">
        <f t="shared" ca="1" si="278"/>
        <v>0.29442150915675525</v>
      </c>
      <c r="S999" s="97">
        <f t="shared" ca="1" si="279"/>
        <v>216.56160782012199</v>
      </c>
      <c r="T999" s="97">
        <f t="shared" ca="1" si="280"/>
        <v>259.1773026659377</v>
      </c>
      <c r="U999" s="97">
        <f t="shared" ca="1" si="281"/>
        <v>309.61794271703178</v>
      </c>
      <c r="V999" s="97">
        <f t="shared" ca="1" si="282"/>
        <v>369.25963515959057</v>
      </c>
      <c r="W999" s="97">
        <f t="shared" ca="1" si="283"/>
        <v>439.71345843718126</v>
      </c>
      <c r="X999" s="97">
        <f t="shared" ca="1" si="284"/>
        <v>1186.1072119011042</v>
      </c>
      <c r="Y999" s="97">
        <f t="shared" ca="1" si="285"/>
        <v>7785.0411134401029</v>
      </c>
      <c r="Z999" s="97">
        <f t="shared" ca="1" si="286"/>
        <v>12336.803248893897</v>
      </c>
      <c r="AA999" s="97">
        <f ca="1">Assumptions!D40*Y999+(1-Assumptions!D40)*Z999</f>
        <v>9833.3340743943099</v>
      </c>
      <c r="AB999" s="97">
        <f t="shared" ca="1" si="287"/>
        <v>6247.9832928297965</v>
      </c>
      <c r="AC999" s="97">
        <f t="shared" ca="1" si="288"/>
        <v>7434.0905047309006</v>
      </c>
      <c r="AD999" s="97">
        <f ca="1">AC999+Assumptions!D47-Assumptions!D48-Assumptions!D49</f>
        <v>8574.5905047309006</v>
      </c>
      <c r="AE999" s="73">
        <f ca="1">AD999/Assumptions!D46</f>
        <v>184.39979580066452</v>
      </c>
      <c r="AF999" s="77">
        <f ca="1">AE999/Assumptions!D45-1</f>
        <v>0.82936305357802098</v>
      </c>
    </row>
    <row r="1000" spans="2:32" x14ac:dyDescent="0.2">
      <c r="B1000" s="130">
        <v>989</v>
      </c>
      <c r="C1000" s="77">
        <f ca="1">MAX(Assumptions!F70,MIN(Assumptions!G70,NORMINV(RAND(),Assumptions!D70,Assumptions!E70)))</f>
        <v>9.0185904239485248E-2</v>
      </c>
      <c r="D1000" s="77">
        <f ca="1">MAX(Assumptions!F71,MIN(Assumptions!G71,NORMINV(RAND(),Assumptions!D71,Assumptions!E71)))</f>
        <v>0.36356063540724165</v>
      </c>
      <c r="E1000" s="77">
        <f ca="1">MAX(Assumptions!F72,MIN(Assumptions!G72,NORMINV(RAND(),Assumptions!D72,Assumptions!E72)))</f>
        <v>6.7833263391439552E-2</v>
      </c>
      <c r="F1000" s="77">
        <f ca="1">MAX(Assumptions!F73,MIN(Assumptions!G73,NORMINV(RAND(),Assumptions!D73,Assumptions!E73)))</f>
        <v>3.3627257464222932E-2</v>
      </c>
      <c r="G1000" s="101">
        <f ca="1">MAX(Assumptions!F74,MIN(Assumptions!G74,NORMINV(RAND(),Assumptions!D74,Assumptions!E74)))</f>
        <v>13.887147403169031</v>
      </c>
      <c r="H1000" s="77">
        <f ca="1">MAX(Assumptions!F75,MIN(Assumptions!G75,NORMINV(RAND(),Assumptions!D75,Assumptions!E75)))</f>
        <v>0.53505230376756496</v>
      </c>
      <c r="I1000" s="97">
        <f ca="1">'Historical Financials'!F7*(1+C1000)</f>
        <v>1131.1768942388899</v>
      </c>
      <c r="J1000" s="97">
        <f t="shared" ca="1" si="271"/>
        <v>1233.1931053006367</v>
      </c>
      <c r="K1000" s="97">
        <f t="shared" ca="1" si="272"/>
        <v>1344.4097406040735</v>
      </c>
      <c r="L1000" s="97">
        <f t="shared" ca="1" si="273"/>
        <v>1465.6565487288237</v>
      </c>
      <c r="M1000" s="97">
        <f t="shared" ca="1" si="274"/>
        <v>1597.8381098804559</v>
      </c>
      <c r="N1000" s="54">
        <f>Assumptions!E59</f>
        <v>0.25</v>
      </c>
      <c r="O1000" s="77">
        <f t="shared" ca="1" si="275"/>
        <v>0.2783901588518104</v>
      </c>
      <c r="P1000" s="77">
        <f t="shared" ca="1" si="276"/>
        <v>0.3067803177036208</v>
      </c>
      <c r="Q1000" s="77">
        <f t="shared" ca="1" si="277"/>
        <v>0.33517047655543125</v>
      </c>
      <c r="R1000" s="77">
        <f t="shared" ca="1" si="278"/>
        <v>0.36356063540724165</v>
      </c>
      <c r="S1000" s="97">
        <f t="shared" ca="1" si="279"/>
        <v>151.30970080778931</v>
      </c>
      <c r="T1000" s="97">
        <f t="shared" ca="1" si="280"/>
        <v>183.68817744154543</v>
      </c>
      <c r="U1000" s="97">
        <f t="shared" ca="1" si="281"/>
        <v>220.67614141498751</v>
      </c>
      <c r="V1000" s="97">
        <f t="shared" ca="1" si="282"/>
        <v>262.84166404269615</v>
      </c>
      <c r="W1000" s="97">
        <f t="shared" ca="1" si="283"/>
        <v>310.81778943666774</v>
      </c>
      <c r="X1000" s="97">
        <f t="shared" ca="1" si="284"/>
        <v>910.04560840962381</v>
      </c>
      <c r="Y1000" s="97">
        <f t="shared" ca="1" si="285"/>
        <v>9392.2026427204455</v>
      </c>
      <c r="Z1000" s="97">
        <f t="shared" ca="1" si="286"/>
        <v>8067.1972198614412</v>
      </c>
      <c r="AA1000" s="97">
        <f ca="1">Assumptions!D40*Y1000+(1-Assumptions!D40)*Z1000</f>
        <v>8795.9502024338944</v>
      </c>
      <c r="AB1000" s="97">
        <f t="shared" ca="1" si="287"/>
        <v>6335.2759450908025</v>
      </c>
      <c r="AC1000" s="97">
        <f t="shared" ca="1" si="288"/>
        <v>7245.3215535004265</v>
      </c>
      <c r="AD1000" s="97">
        <f ca="1">AC1000+Assumptions!D47-Assumptions!D48-Assumptions!D49</f>
        <v>8385.8215535004274</v>
      </c>
      <c r="AE1000" s="73">
        <f ca="1">AD1000/Assumptions!D46</f>
        <v>180.34024846237477</v>
      </c>
      <c r="AF1000" s="77">
        <f ca="1">AE1000/Assumptions!D45-1</f>
        <v>0.78908976649181328</v>
      </c>
    </row>
    <row r="1001" spans="2:32" x14ac:dyDescent="0.2">
      <c r="B1001" s="130">
        <v>990</v>
      </c>
      <c r="C1001" s="77">
        <f ca="1">MAX(Assumptions!F70,MIN(Assumptions!G70,NORMINV(RAND(),Assumptions!D70,Assumptions!E70)))</f>
        <v>0.1563747367641585</v>
      </c>
      <c r="D1001" s="77">
        <f ca="1">MAX(Assumptions!F71,MIN(Assumptions!G71,NORMINV(RAND(),Assumptions!D71,Assumptions!E71)))</f>
        <v>0.3347122137214954</v>
      </c>
      <c r="E1001" s="77">
        <f ca="1">MAX(Assumptions!F72,MIN(Assumptions!G72,NORMINV(RAND(),Assumptions!D72,Assumptions!E72)))</f>
        <v>6.2495753823010397E-2</v>
      </c>
      <c r="F1001" s="77">
        <f ca="1">MAX(Assumptions!F73,MIN(Assumptions!G73,NORMINV(RAND(),Assumptions!D73,Assumptions!E73)))</f>
        <v>2.6634902058919274E-2</v>
      </c>
      <c r="G1001" s="101">
        <f ca="1">MAX(Assumptions!F74,MIN(Assumptions!G74,NORMINV(RAND(),Assumptions!D74,Assumptions!E74)))</f>
        <v>18.485208211946109</v>
      </c>
      <c r="H1001" s="77">
        <f ca="1">MAX(Assumptions!F75,MIN(Assumptions!G75,NORMINV(RAND(),Assumptions!D75,Assumptions!E75)))</f>
        <v>0.69100772037613067</v>
      </c>
      <c r="I1001" s="97">
        <f ca="1">'Historical Financials'!F7*(1+C1001)</f>
        <v>1199.8544268664909</v>
      </c>
      <c r="J1001" s="97">
        <f t="shared" ca="1" si="271"/>
        <v>1387.4813470230488</v>
      </c>
      <c r="K1001" s="97">
        <f t="shared" ca="1" si="272"/>
        <v>1604.4483774289581</v>
      </c>
      <c r="L1001" s="97">
        <f t="shared" ca="1" si="273"/>
        <v>1855.3435701010928</v>
      </c>
      <c r="M1001" s="97">
        <f t="shared" ca="1" si="274"/>
        <v>2145.4724324827253</v>
      </c>
      <c r="N1001" s="54">
        <f>Assumptions!E59</f>
        <v>0.25</v>
      </c>
      <c r="O1001" s="77">
        <f t="shared" ca="1" si="275"/>
        <v>0.27117805343037382</v>
      </c>
      <c r="P1001" s="77">
        <f t="shared" ca="1" si="276"/>
        <v>0.2923561068607477</v>
      </c>
      <c r="Q1001" s="77">
        <f t="shared" ca="1" si="277"/>
        <v>0.31353416029112158</v>
      </c>
      <c r="R1001" s="77">
        <f t="shared" ca="1" si="278"/>
        <v>0.3347122137214954</v>
      </c>
      <c r="S1001" s="97">
        <f t="shared" ca="1" si="279"/>
        <v>207.27716807305566</v>
      </c>
      <c r="T1001" s="97">
        <f t="shared" ca="1" si="280"/>
        <v>259.99475800814469</v>
      </c>
      <c r="U1001" s="97">
        <f t="shared" ca="1" si="281"/>
        <v>324.13118576636731</v>
      </c>
      <c r="V1001" s="97">
        <f t="shared" ca="1" si="282"/>
        <v>401.9685805651979</v>
      </c>
      <c r="W1001" s="97">
        <f t="shared" ca="1" si="283"/>
        <v>496.22358082641409</v>
      </c>
      <c r="X1001" s="97">
        <f t="shared" ca="1" si="284"/>
        <v>1377.5154884841934</v>
      </c>
      <c r="Y1001" s="97">
        <f t="shared" ca="1" si="285"/>
        <v>14206.033104076309</v>
      </c>
      <c r="Z1001" s="97">
        <f t="shared" ca="1" si="286"/>
        <v>13274.520588946212</v>
      </c>
      <c r="AA1001" s="97">
        <f ca="1">Assumptions!D40*Y1001+(1-Assumptions!D40)*Z1001</f>
        <v>13786.852472267765</v>
      </c>
      <c r="AB1001" s="97">
        <f t="shared" ca="1" si="287"/>
        <v>10181.906693838604</v>
      </c>
      <c r="AC1001" s="97">
        <f t="shared" ca="1" si="288"/>
        <v>11559.422182322798</v>
      </c>
      <c r="AD1001" s="97">
        <f ca="1">AC1001+Assumptions!D47-Assumptions!D48-Assumptions!D49</f>
        <v>12699.922182322798</v>
      </c>
      <c r="AE1001" s="73">
        <f ca="1">AD1001/Assumptions!D46</f>
        <v>273.11660607145802</v>
      </c>
      <c r="AF1001" s="77">
        <f ca="1">AE1001/Assumptions!D45-1</f>
        <v>1.7094901395977979</v>
      </c>
    </row>
    <row r="1002" spans="2:32" x14ac:dyDescent="0.2">
      <c r="B1002" s="130">
        <v>991</v>
      </c>
      <c r="C1002" s="77">
        <f ca="1">MAX(Assumptions!F70,MIN(Assumptions!G70,NORMINV(RAND(),Assumptions!D70,Assumptions!E70)))</f>
        <v>0.22340947679717163</v>
      </c>
      <c r="D1002" s="77">
        <f ca="1">MAX(Assumptions!F71,MIN(Assumptions!G71,NORMINV(RAND(),Assumptions!D71,Assumptions!E71)))</f>
        <v>0.33809113724968365</v>
      </c>
      <c r="E1002" s="77">
        <f ca="1">MAX(Assumptions!F72,MIN(Assumptions!G72,NORMINV(RAND(),Assumptions!D72,Assumptions!E72)))</f>
        <v>9.6342552342570442E-2</v>
      </c>
      <c r="F1002" s="77">
        <f ca="1">MAX(Assumptions!F73,MIN(Assumptions!G73,NORMINV(RAND(),Assumptions!D73,Assumptions!E73)))</f>
        <v>3.628994943515159E-2</v>
      </c>
      <c r="G1002" s="101">
        <f ca="1">MAX(Assumptions!F74,MIN(Assumptions!G74,NORMINV(RAND(),Assumptions!D74,Assumptions!E74)))</f>
        <v>17.620647224014114</v>
      </c>
      <c r="H1002" s="77">
        <f ca="1">MAX(Assumptions!F75,MIN(Assumptions!G75,NORMINV(RAND(),Assumptions!D75,Assumptions!E75)))</f>
        <v>0.64492897376317948</v>
      </c>
      <c r="I1002" s="97">
        <f ca="1">'Historical Financials'!F7*(1+C1002)</f>
        <v>1269.4096731247453</v>
      </c>
      <c r="J1002" s="97">
        <f t="shared" ca="1" si="271"/>
        <v>1553.0078240388134</v>
      </c>
      <c r="K1002" s="97">
        <f t="shared" ca="1" si="272"/>
        <v>1899.9644894692387</v>
      </c>
      <c r="L1002" s="97">
        <f t="shared" ca="1" si="273"/>
        <v>2324.4345619947667</v>
      </c>
      <c r="M1002" s="97">
        <f t="shared" ca="1" si="274"/>
        <v>2843.7352713392806</v>
      </c>
      <c r="N1002" s="54">
        <f>Assumptions!E59</f>
        <v>0.25</v>
      </c>
      <c r="O1002" s="77">
        <f t="shared" ca="1" si="275"/>
        <v>0.27202278431242088</v>
      </c>
      <c r="P1002" s="77">
        <f t="shared" ca="1" si="276"/>
        <v>0.29404556862484182</v>
      </c>
      <c r="Q1002" s="77">
        <f t="shared" ca="1" si="277"/>
        <v>0.31606835293726276</v>
      </c>
      <c r="R1002" s="77">
        <f t="shared" ca="1" si="278"/>
        <v>0.33809113724968365</v>
      </c>
      <c r="S1002" s="97">
        <f t="shared" ca="1" si="279"/>
        <v>204.66976944334877</v>
      </c>
      <c r="T1002" s="97">
        <f t="shared" ca="1" si="280"/>
        <v>272.45251018512374</v>
      </c>
      <c r="U1002" s="97">
        <f t="shared" ca="1" si="281"/>
        <v>360.30642878034695</v>
      </c>
      <c r="V1002" s="97">
        <f t="shared" ca="1" si="282"/>
        <v>473.81654970036362</v>
      </c>
      <c r="W1002" s="97">
        <f t="shared" ca="1" si="283"/>
        <v>620.06160370576742</v>
      </c>
      <c r="X1002" s="97">
        <f t="shared" ca="1" si="284"/>
        <v>1406.2159153309935</v>
      </c>
      <c r="Y1002" s="97">
        <f t="shared" ca="1" si="285"/>
        <v>10700.012602976563</v>
      </c>
      <c r="Z1002" s="97">
        <f t="shared" ca="1" si="286"/>
        <v>16941.224879854442</v>
      </c>
      <c r="AA1002" s="97">
        <f ca="1">Assumptions!D40*Y1002+(1-Assumptions!D40)*Z1002</f>
        <v>13508.558127571609</v>
      </c>
      <c r="AB1002" s="97">
        <f t="shared" ca="1" si="287"/>
        <v>8528.5979641610375</v>
      </c>
      <c r="AC1002" s="97">
        <f t="shared" ca="1" si="288"/>
        <v>9934.8138794920305</v>
      </c>
      <c r="AD1002" s="97">
        <f ca="1">AC1002+Assumptions!D47-Assumptions!D48-Assumptions!D49</f>
        <v>11075.313879492031</v>
      </c>
      <c r="AE1002" s="73">
        <f ca="1">AD1002/Assumptions!D46</f>
        <v>238.17879310735549</v>
      </c>
      <c r="AF1002" s="77">
        <f ca="1">AE1002/Assumptions!D45-1</f>
        <v>1.3628848522555108</v>
      </c>
    </row>
    <row r="1003" spans="2:32" x14ac:dyDescent="0.2">
      <c r="B1003" s="130">
        <v>992</v>
      </c>
      <c r="C1003" s="77">
        <f ca="1">MAX(Assumptions!F70,MIN(Assumptions!G70,NORMINV(RAND(),Assumptions!D70,Assumptions!E70)))</f>
        <v>0.1550527969976723</v>
      </c>
      <c r="D1003" s="77">
        <f ca="1">MAX(Assumptions!F71,MIN(Assumptions!G71,NORMINV(RAND(),Assumptions!D71,Assumptions!E71)))</f>
        <v>0.31915692384549854</v>
      </c>
      <c r="E1003" s="77">
        <f ca="1">MAX(Assumptions!F72,MIN(Assumptions!G72,NORMINV(RAND(),Assumptions!D72,Assumptions!E72)))</f>
        <v>8.509646053807389E-2</v>
      </c>
      <c r="F1003" s="77">
        <f ca="1">MAX(Assumptions!F73,MIN(Assumptions!G73,NORMINV(RAND(),Assumptions!D73,Assumptions!E73)))</f>
        <v>3.7976944391574362E-2</v>
      </c>
      <c r="G1003" s="101">
        <f ca="1">MAX(Assumptions!F74,MIN(Assumptions!G74,NORMINV(RAND(),Assumptions!D74,Assumptions!E74)))</f>
        <v>15.591275943541289</v>
      </c>
      <c r="H1003" s="77">
        <f ca="1">MAX(Assumptions!F75,MIN(Assumptions!G75,NORMINV(RAND(),Assumptions!D75,Assumptions!E75)))</f>
        <v>0.60000084496799233</v>
      </c>
      <c r="I1003" s="97">
        <f ca="1">'Historical Financials'!F7*(1+C1003)</f>
        <v>1198.4827821647846</v>
      </c>
      <c r="J1003" s="97">
        <f t="shared" ca="1" si="271"/>
        <v>1384.3108896929864</v>
      </c>
      <c r="K1003" s="97">
        <f t="shared" ca="1" si="272"/>
        <v>1598.9521650542201</v>
      </c>
      <c r="L1003" s="97">
        <f t="shared" ca="1" si="273"/>
        <v>1846.8741705113607</v>
      </c>
      <c r="M1003" s="97">
        <f t="shared" ca="1" si="274"/>
        <v>2133.2371763519031</v>
      </c>
      <c r="N1003" s="54">
        <f>Assumptions!E59</f>
        <v>0.25</v>
      </c>
      <c r="O1003" s="77">
        <f t="shared" ca="1" si="275"/>
        <v>0.26728923096137464</v>
      </c>
      <c r="P1003" s="77">
        <f t="shared" ca="1" si="276"/>
        <v>0.28457846192274927</v>
      </c>
      <c r="Q1003" s="77">
        <f t="shared" ca="1" si="277"/>
        <v>0.30186769288412391</v>
      </c>
      <c r="R1003" s="77">
        <f t="shared" ca="1" si="278"/>
        <v>0.31915692384549854</v>
      </c>
      <c r="S1003" s="97">
        <f t="shared" ca="1" si="279"/>
        <v>179.77267049461526</v>
      </c>
      <c r="T1003" s="97">
        <f t="shared" ca="1" si="280"/>
        <v>222.00714851828079</v>
      </c>
      <c r="U1003" s="97">
        <f t="shared" ca="1" si="281"/>
        <v>273.0167931750525</v>
      </c>
      <c r="V1003" s="97">
        <f t="shared" ca="1" si="282"/>
        <v>334.50745801922199</v>
      </c>
      <c r="W1003" s="97">
        <f t="shared" ca="1" si="283"/>
        <v>408.50302430822211</v>
      </c>
      <c r="X1003" s="97">
        <f t="shared" ca="1" si="284"/>
        <v>1080.754544990675</v>
      </c>
      <c r="Y1003" s="97">
        <f t="shared" ca="1" si="285"/>
        <v>8998.7494699192757</v>
      </c>
      <c r="Z1003" s="97">
        <f t="shared" ca="1" si="286"/>
        <v>10615.124010534371</v>
      </c>
      <c r="AA1003" s="97">
        <f ca="1">Assumptions!D40*Y1003+(1-Assumptions!D40)*Z1003</f>
        <v>9726.1180131960682</v>
      </c>
      <c r="AB1003" s="97">
        <f t="shared" ca="1" si="287"/>
        <v>6465.4357534687233</v>
      </c>
      <c r="AC1003" s="97">
        <f t="shared" ca="1" si="288"/>
        <v>7546.190298459398</v>
      </c>
      <c r="AD1003" s="97">
        <f ca="1">AC1003+Assumptions!D47-Assumptions!D48-Assumptions!D49</f>
        <v>8686.690298459398</v>
      </c>
      <c r="AE1003" s="73">
        <f ca="1">AD1003/Assumptions!D46</f>
        <v>186.81054405289029</v>
      </c>
      <c r="AF1003" s="77">
        <f ca="1">AE1003/Assumptions!D45-1</f>
        <v>0.85327920687391168</v>
      </c>
    </row>
    <row r="1004" spans="2:32" x14ac:dyDescent="0.2">
      <c r="B1004" s="130">
        <v>993</v>
      </c>
      <c r="C1004" s="77">
        <f ca="1">MAX(Assumptions!F70,MIN(Assumptions!G70,NORMINV(RAND(),Assumptions!D70,Assumptions!E70)))</f>
        <v>0.18634922652808444</v>
      </c>
      <c r="D1004" s="77">
        <f ca="1">MAX(Assumptions!F71,MIN(Assumptions!G71,NORMINV(RAND(),Assumptions!D71,Assumptions!E71)))</f>
        <v>0.28978257541695407</v>
      </c>
      <c r="E1004" s="77">
        <f ca="1">MAX(Assumptions!F72,MIN(Assumptions!G72,NORMINV(RAND(),Assumptions!D72,Assumptions!E72)))</f>
        <v>0.1037642584737794</v>
      </c>
      <c r="F1004" s="77">
        <f ca="1">MAX(Assumptions!F73,MIN(Assumptions!G73,NORMINV(RAND(),Assumptions!D73,Assumptions!E73)))</f>
        <v>4.3308549165199876E-2</v>
      </c>
      <c r="G1004" s="101">
        <f ca="1">MAX(Assumptions!F74,MIN(Assumptions!G74,NORMINV(RAND(),Assumptions!D74,Assumptions!E74)))</f>
        <v>13.068768069369961</v>
      </c>
      <c r="H1004" s="77">
        <f ca="1">MAX(Assumptions!F75,MIN(Assumptions!G75,NORMINV(RAND(),Assumptions!D75,Assumptions!E75)))</f>
        <v>0.63569191108766687</v>
      </c>
      <c r="I1004" s="97">
        <f ca="1">'Historical Financials'!F7*(1+C1004)</f>
        <v>1230.9559574455402</v>
      </c>
      <c r="J1004" s="97">
        <f t="shared" ca="1" si="271"/>
        <v>1460.3436480056541</v>
      </c>
      <c r="K1004" s="97">
        <f t="shared" ca="1" si="272"/>
        <v>1732.4775572767089</v>
      </c>
      <c r="L1004" s="97">
        <f t="shared" ca="1" si="273"/>
        <v>2055.3234100524887</v>
      </c>
      <c r="M1004" s="97">
        <f t="shared" ca="1" si="274"/>
        <v>2438.3313377808349</v>
      </c>
      <c r="N1004" s="54">
        <f>Assumptions!E59</f>
        <v>0.25</v>
      </c>
      <c r="O1004" s="77">
        <f t="shared" ca="1" si="275"/>
        <v>0.25994564385423852</v>
      </c>
      <c r="P1004" s="77">
        <f t="shared" ca="1" si="276"/>
        <v>0.26989128770847703</v>
      </c>
      <c r="Q1004" s="77">
        <f t="shared" ca="1" si="277"/>
        <v>0.27983693156271555</v>
      </c>
      <c r="R1004" s="77">
        <f t="shared" ca="1" si="278"/>
        <v>0.28978257541695407</v>
      </c>
      <c r="S1004" s="97">
        <f t="shared" ca="1" si="279"/>
        <v>195.62718626332605</v>
      </c>
      <c r="T1004" s="97">
        <f t="shared" ca="1" si="280"/>
        <v>241.31498718870481</v>
      </c>
      <c r="U1004" s="97">
        <f t="shared" ca="1" si="281"/>
        <v>297.2372044764781</v>
      </c>
      <c r="V1004" s="97">
        <f t="shared" ca="1" si="282"/>
        <v>365.6216331341239</v>
      </c>
      <c r="W1004" s="97">
        <f t="shared" ca="1" si="283"/>
        <v>449.17096322923339</v>
      </c>
      <c r="X1004" s="97">
        <f t="shared" ca="1" si="284"/>
        <v>1116.8656120302874</v>
      </c>
      <c r="Y1004" s="97">
        <f t="shared" ca="1" si="285"/>
        <v>7751.5244024656977</v>
      </c>
      <c r="Z1004" s="97">
        <f t="shared" ca="1" si="286"/>
        <v>9234.2077027448904</v>
      </c>
      <c r="AA1004" s="97">
        <f ca="1">Assumptions!D40*Y1004+(1-Assumptions!D40)*Z1004</f>
        <v>8418.7318875913334</v>
      </c>
      <c r="AB1004" s="97">
        <f t="shared" ca="1" si="287"/>
        <v>5138.8393903450014</v>
      </c>
      <c r="AC1004" s="97">
        <f t="shared" ca="1" si="288"/>
        <v>6255.705002375289</v>
      </c>
      <c r="AD1004" s="97">
        <f ca="1">AC1004+Assumptions!D47-Assumptions!D48-Assumptions!D49</f>
        <v>7396.205002375289</v>
      </c>
      <c r="AE1004" s="73">
        <f ca="1">AD1004/Assumptions!D46</f>
        <v>159.05817209409224</v>
      </c>
      <c r="AF1004" s="77">
        <f ca="1">AE1004/Assumptions!D45-1</f>
        <v>0.57795805648901033</v>
      </c>
    </row>
    <row r="1005" spans="2:32" x14ac:dyDescent="0.2">
      <c r="B1005" s="130">
        <v>994</v>
      </c>
      <c r="C1005" s="77">
        <f ca="1">MAX(Assumptions!F70,MIN(Assumptions!G70,NORMINV(RAND(),Assumptions!D70,Assumptions!E70)))</f>
        <v>0.18515382121198645</v>
      </c>
      <c r="D1005" s="77">
        <f ca="1">MAX(Assumptions!F71,MIN(Assumptions!G71,NORMINV(RAND(),Assumptions!D71,Assumptions!E71)))</f>
        <v>0.25655337573005155</v>
      </c>
      <c r="E1005" s="77">
        <f ca="1">MAX(Assumptions!F72,MIN(Assumptions!G72,NORMINV(RAND(),Assumptions!D72,Assumptions!E72)))</f>
        <v>9.0528411542472736E-2</v>
      </c>
      <c r="F1005" s="77">
        <f ca="1">MAX(Assumptions!F73,MIN(Assumptions!G73,NORMINV(RAND(),Assumptions!D73,Assumptions!E73)))</f>
        <v>2.9763634665424362E-2</v>
      </c>
      <c r="G1005" s="101">
        <f ca="1">MAX(Assumptions!F74,MIN(Assumptions!G74,NORMINV(RAND(),Assumptions!D74,Assumptions!E74)))</f>
        <v>12.429857362398518</v>
      </c>
      <c r="H1005" s="77">
        <f ca="1">MAX(Assumptions!F75,MIN(Assumptions!G75,NORMINV(RAND(),Assumptions!D75,Assumptions!E75)))</f>
        <v>0.56253102600885174</v>
      </c>
      <c r="I1005" s="97">
        <f ca="1">'Historical Financials'!F7*(1+C1005)</f>
        <v>1229.7156048895572</v>
      </c>
      <c r="J1005" s="97">
        <f t="shared" ca="1" si="271"/>
        <v>1457.4021481388681</v>
      </c>
      <c r="K1005" s="97">
        <f t="shared" ca="1" si="272"/>
        <v>1727.2457249093372</v>
      </c>
      <c r="L1005" s="97">
        <f t="shared" ca="1" si="273"/>
        <v>2047.0518710483686</v>
      </c>
      <c r="M1005" s="97">
        <f t="shared" ca="1" si="274"/>
        <v>2426.0713471921208</v>
      </c>
      <c r="N1005" s="54">
        <f>Assumptions!E59</f>
        <v>0.25</v>
      </c>
      <c r="O1005" s="77">
        <f t="shared" ca="1" si="275"/>
        <v>0.25163834393251289</v>
      </c>
      <c r="P1005" s="77">
        <f t="shared" ca="1" si="276"/>
        <v>0.25327668786502577</v>
      </c>
      <c r="Q1005" s="77">
        <f t="shared" ca="1" si="277"/>
        <v>0.25491503179753866</v>
      </c>
      <c r="R1005" s="77">
        <f t="shared" ca="1" si="278"/>
        <v>0.25655337573005155</v>
      </c>
      <c r="S1005" s="97">
        <f t="shared" ca="1" si="279"/>
        <v>172.93829522940459</v>
      </c>
      <c r="T1005" s="97">
        <f t="shared" ca="1" si="280"/>
        <v>206.30165136285441</v>
      </c>
      <c r="U1005" s="97">
        <f t="shared" ca="1" si="281"/>
        <v>246.09105341939681</v>
      </c>
      <c r="V1005" s="97">
        <f t="shared" ca="1" si="282"/>
        <v>293.5423548248495</v>
      </c>
      <c r="W1005" s="97">
        <f t="shared" ca="1" si="283"/>
        <v>350.12875766875857</v>
      </c>
      <c r="X1005" s="97">
        <f t="shared" ca="1" si="284"/>
        <v>956.36413075920495</v>
      </c>
      <c r="Y1005" s="97">
        <f t="shared" ca="1" si="285"/>
        <v>5933.5338764990129</v>
      </c>
      <c r="Z1005" s="97">
        <f t="shared" ca="1" si="286"/>
        <v>7736.551967940668</v>
      </c>
      <c r="AA1005" s="97">
        <f ca="1">Assumptions!D40*Y1005+(1-Assumptions!D40)*Z1005</f>
        <v>6744.8920176477568</v>
      </c>
      <c r="AB1005" s="97">
        <f t="shared" ca="1" si="287"/>
        <v>4373.1067367671039</v>
      </c>
      <c r="AC1005" s="97">
        <f t="shared" ca="1" si="288"/>
        <v>5329.4708675263091</v>
      </c>
      <c r="AD1005" s="97">
        <f ca="1">AC1005+Assumptions!D47-Assumptions!D48-Assumptions!D49</f>
        <v>6469.9708675263091</v>
      </c>
      <c r="AE1005" s="73">
        <f ca="1">AD1005/Assumptions!D46</f>
        <v>139.13915844142599</v>
      </c>
      <c r="AF1005" s="77">
        <f ca="1">AE1005/Assumptions!D45-1</f>
        <v>0.3803487940617658</v>
      </c>
    </row>
    <row r="1006" spans="2:32" x14ac:dyDescent="0.2">
      <c r="B1006" s="130">
        <v>995</v>
      </c>
      <c r="C1006" s="77">
        <f ca="1">MAX(Assumptions!F70,MIN(Assumptions!G70,NORMINV(RAND(),Assumptions!D70,Assumptions!E70)))</f>
        <v>0.12393376803535541</v>
      </c>
      <c r="D1006" s="77">
        <f ca="1">MAX(Assumptions!F71,MIN(Assumptions!G71,NORMINV(RAND(),Assumptions!D71,Assumptions!E71)))</f>
        <v>0.27570954387006302</v>
      </c>
      <c r="E1006" s="77">
        <f ca="1">MAX(Assumptions!F72,MIN(Assumptions!G72,NORMINV(RAND(),Assumptions!D72,Assumptions!E72)))</f>
        <v>7.4069935127937997E-2</v>
      </c>
      <c r="F1006" s="77">
        <f ca="1">MAX(Assumptions!F73,MIN(Assumptions!G73,NORMINV(RAND(),Assumptions!D73,Assumptions!E73)))</f>
        <v>3.3032778917934651E-2</v>
      </c>
      <c r="G1006" s="101">
        <f ca="1">MAX(Assumptions!F74,MIN(Assumptions!G74,NORMINV(RAND(),Assumptions!D74,Assumptions!E74)))</f>
        <v>15.623536038423934</v>
      </c>
      <c r="H1006" s="77">
        <f ca="1">MAX(Assumptions!F75,MIN(Assumptions!G75,NORMINV(RAND(),Assumptions!D75,Assumptions!E75)))</f>
        <v>0.53033711101616421</v>
      </c>
      <c r="I1006" s="97">
        <f ca="1">'Historical Financials'!F7*(1+C1006)</f>
        <v>1166.1936777134847</v>
      </c>
      <c r="J1006" s="97">
        <f t="shared" ca="1" si="271"/>
        <v>1310.7244544515256</v>
      </c>
      <c r="K1006" s="97">
        <f t="shared" ca="1" si="272"/>
        <v>1473.1674749477888</v>
      </c>
      <c r="L1006" s="97">
        <f t="shared" ca="1" si="273"/>
        <v>1655.7426710651982</v>
      </c>
      <c r="M1006" s="97">
        <f t="shared" ca="1" si="274"/>
        <v>1860.9450991872322</v>
      </c>
      <c r="N1006" s="54">
        <f>Assumptions!E59</f>
        <v>0.25</v>
      </c>
      <c r="O1006" s="77">
        <f t="shared" ca="1" si="275"/>
        <v>0.25642738596751574</v>
      </c>
      <c r="P1006" s="77">
        <f t="shared" ca="1" si="276"/>
        <v>0.26285477193503148</v>
      </c>
      <c r="Q1006" s="77">
        <f t="shared" ca="1" si="277"/>
        <v>0.26928215790254728</v>
      </c>
      <c r="R1006" s="77">
        <f t="shared" ca="1" si="278"/>
        <v>0.27570954387006302</v>
      </c>
      <c r="S1006" s="97">
        <f t="shared" ca="1" si="279"/>
        <v>154.61894648097129</v>
      </c>
      <c r="T1006" s="97">
        <f t="shared" ca="1" si="280"/>
        <v>178.24929707243209</v>
      </c>
      <c r="U1006" s="97">
        <f t="shared" ca="1" si="281"/>
        <v>205.36196253984716</v>
      </c>
      <c r="V1006" s="97">
        <f t="shared" ca="1" si="282"/>
        <v>236.45714345795585</v>
      </c>
      <c r="W1006" s="97">
        <f t="shared" ca="1" si="283"/>
        <v>272.10553699554868</v>
      </c>
      <c r="X1006" s="97">
        <f t="shared" ca="1" si="284"/>
        <v>832.23921085816255</v>
      </c>
      <c r="Y1006" s="97">
        <f t="shared" ca="1" si="285"/>
        <v>6849.7421605678455</v>
      </c>
      <c r="Z1006" s="97">
        <f t="shared" ca="1" si="286"/>
        <v>8016.1289398717518</v>
      </c>
      <c r="AA1006" s="97">
        <f ca="1">Assumptions!D40*Y1006+(1-Assumptions!D40)*Z1006</f>
        <v>7374.6162112546026</v>
      </c>
      <c r="AB1006" s="97">
        <f t="shared" ca="1" si="287"/>
        <v>5159.1317991293208</v>
      </c>
      <c r="AC1006" s="97">
        <f t="shared" ca="1" si="288"/>
        <v>5991.3710099874834</v>
      </c>
      <c r="AD1006" s="97">
        <f ca="1">AC1006+Assumptions!D47-Assumptions!D48-Assumptions!D49</f>
        <v>7131.8710099874834</v>
      </c>
      <c r="AE1006" s="73">
        <f ca="1">AD1006/Assumptions!D46</f>
        <v>153.37357010725771</v>
      </c>
      <c r="AF1006" s="77">
        <f ca="1">AE1006/Assumptions!D45-1</f>
        <v>0.52156319550850894</v>
      </c>
    </row>
    <row r="1007" spans="2:32" x14ac:dyDescent="0.2">
      <c r="B1007" s="130">
        <v>996</v>
      </c>
      <c r="C1007" s="77">
        <f ca="1">MAX(Assumptions!F70,MIN(Assumptions!G70,NORMINV(RAND(),Assumptions!D70,Assumptions!E70)))</f>
        <v>0.155823530215072</v>
      </c>
      <c r="D1007" s="77">
        <f ca="1">MAX(Assumptions!F71,MIN(Assumptions!G71,NORMINV(RAND(),Assumptions!D71,Assumptions!E71)))</f>
        <v>0.22605384448893295</v>
      </c>
      <c r="E1007" s="77">
        <f ca="1">MAX(Assumptions!F72,MIN(Assumptions!G72,NORMINV(RAND(),Assumptions!D72,Assumptions!E72)))</f>
        <v>8.2872656291171659E-2</v>
      </c>
      <c r="F1007" s="77">
        <f ca="1">MAX(Assumptions!F73,MIN(Assumptions!G73,NORMINV(RAND(),Assumptions!D73,Assumptions!E73)))</f>
        <v>4.4626349445261046E-2</v>
      </c>
      <c r="G1007" s="101">
        <f ca="1">MAX(Assumptions!F74,MIN(Assumptions!G74,NORMINV(RAND(),Assumptions!D74,Assumptions!E74)))</f>
        <v>14.853257342673434</v>
      </c>
      <c r="H1007" s="77">
        <f ca="1">MAX(Assumptions!F75,MIN(Assumptions!G75,NORMINV(RAND(),Assumptions!D75,Assumptions!E75)))</f>
        <v>0.54162131509366884</v>
      </c>
      <c r="I1007" s="97">
        <f ca="1">'Historical Financials'!F7*(1+C1007)</f>
        <v>1199.2824949511587</v>
      </c>
      <c r="J1007" s="97">
        <f t="shared" ca="1" si="271"/>
        <v>1386.1589270395878</v>
      </c>
      <c r="K1007" s="97">
        <f t="shared" ca="1" si="272"/>
        <v>1602.155104490033</v>
      </c>
      <c r="L1007" s="97">
        <f t="shared" ca="1" si="273"/>
        <v>1851.8085688237677</v>
      </c>
      <c r="M1007" s="97">
        <f t="shared" ca="1" si="274"/>
        <v>2140.3639173004076</v>
      </c>
      <c r="N1007" s="54">
        <f>Assumptions!E59</f>
        <v>0.25</v>
      </c>
      <c r="O1007" s="77">
        <f t="shared" ca="1" si="275"/>
        <v>0.24401346112223324</v>
      </c>
      <c r="P1007" s="77">
        <f t="shared" ca="1" si="276"/>
        <v>0.23802692224446648</v>
      </c>
      <c r="Q1007" s="77">
        <f t="shared" ca="1" si="277"/>
        <v>0.23204038336669972</v>
      </c>
      <c r="R1007" s="77">
        <f t="shared" ca="1" si="278"/>
        <v>0.22605384448893295</v>
      </c>
      <c r="S1007" s="97">
        <f t="shared" ca="1" si="279"/>
        <v>162.38924052106572</v>
      </c>
      <c r="T1007" s="97">
        <f t="shared" ca="1" si="280"/>
        <v>183.19877217214778</v>
      </c>
      <c r="U1007" s="97">
        <f t="shared" ca="1" si="281"/>
        <v>206.55056449667561</v>
      </c>
      <c r="V1007" s="97">
        <f t="shared" ca="1" si="282"/>
        <v>232.73162989318857</v>
      </c>
      <c r="W1007" s="97">
        <f t="shared" ca="1" si="283"/>
        <v>262.0566987688635</v>
      </c>
      <c r="X1007" s="97">
        <f t="shared" ca="1" si="284"/>
        <v>814.11271386896465</v>
      </c>
      <c r="Y1007" s="97">
        <f t="shared" ca="1" si="285"/>
        <v>7157.58867086181</v>
      </c>
      <c r="Z1007" s="97">
        <f t="shared" ca="1" si="286"/>
        <v>7186.5627823606337</v>
      </c>
      <c r="AA1007" s="97">
        <f ca="1">Assumptions!D40*Y1007+(1-Assumptions!D40)*Z1007</f>
        <v>7170.62702103628</v>
      </c>
      <c r="AB1007" s="97">
        <f t="shared" ca="1" si="287"/>
        <v>4815.8194466373416</v>
      </c>
      <c r="AC1007" s="97">
        <f t="shared" ca="1" si="288"/>
        <v>5629.932160506306</v>
      </c>
      <c r="AD1007" s="97">
        <f ca="1">AC1007+Assumptions!D47-Assumptions!D48-Assumptions!D49</f>
        <v>6770.432160506306</v>
      </c>
      <c r="AE1007" s="73">
        <f ca="1">AD1007/Assumptions!D46</f>
        <v>145.60069162379153</v>
      </c>
      <c r="AF1007" s="77">
        <f ca="1">AE1007/Assumptions!D45-1</f>
        <v>0.44445130579158265</v>
      </c>
    </row>
    <row r="1008" spans="2:32" x14ac:dyDescent="0.2">
      <c r="B1008" s="130">
        <v>997</v>
      </c>
      <c r="C1008" s="77">
        <f ca="1">MAX(Assumptions!F70,MIN(Assumptions!G70,NORMINV(RAND(),Assumptions!D70,Assumptions!E70)))</f>
        <v>0.12322061048372676</v>
      </c>
      <c r="D1008" s="77">
        <f ca="1">MAX(Assumptions!F71,MIN(Assumptions!G71,NORMINV(RAND(),Assumptions!D71,Assumptions!E71)))</f>
        <v>0.32014171302200967</v>
      </c>
      <c r="E1008" s="77">
        <f ca="1">MAX(Assumptions!F72,MIN(Assumptions!G72,NORMINV(RAND(),Assumptions!D72,Assumptions!E72)))</f>
        <v>8.5240295648180267E-2</v>
      </c>
      <c r="F1008" s="77">
        <f ca="1">MAX(Assumptions!F73,MIN(Assumptions!G73,NORMINV(RAND(),Assumptions!D73,Assumptions!E73)))</f>
        <v>2.4527799228969339E-2</v>
      </c>
      <c r="G1008" s="101">
        <f ca="1">MAX(Assumptions!F74,MIN(Assumptions!G74,NORMINV(RAND(),Assumptions!D74,Assumptions!E74)))</f>
        <v>11.223988585662728</v>
      </c>
      <c r="H1008" s="77">
        <f ca="1">MAX(Assumptions!F75,MIN(Assumptions!G75,NORMINV(RAND(),Assumptions!D75,Assumptions!E75)))</f>
        <v>0.74914407141035344</v>
      </c>
      <c r="I1008" s="97">
        <f ca="1">'Historical Financials'!F7*(1+C1008)</f>
        <v>1165.4537054379148</v>
      </c>
      <c r="J1008" s="97">
        <f t="shared" ca="1" si="271"/>
        <v>1309.0616225124961</v>
      </c>
      <c r="K1008" s="97">
        <f t="shared" ca="1" si="272"/>
        <v>1470.3649947993038</v>
      </c>
      <c r="L1008" s="97">
        <f t="shared" ca="1" si="273"/>
        <v>1651.5442670923758</v>
      </c>
      <c r="M1008" s="97">
        <f t="shared" ca="1" si="274"/>
        <v>1855.0485599243975</v>
      </c>
      <c r="N1008" s="54">
        <f>Assumptions!E59</f>
        <v>0.25</v>
      </c>
      <c r="O1008" s="77">
        <f t="shared" ca="1" si="275"/>
        <v>0.26753542825550242</v>
      </c>
      <c r="P1008" s="77">
        <f t="shared" ca="1" si="276"/>
        <v>0.28507085651100483</v>
      </c>
      <c r="Q1008" s="77">
        <f t="shared" ca="1" si="277"/>
        <v>0.30260628476650725</v>
      </c>
      <c r="R1008" s="77">
        <f t="shared" ca="1" si="278"/>
        <v>0.32014171302200967</v>
      </c>
      <c r="S1008" s="97">
        <f t="shared" ca="1" si="279"/>
        <v>218.27318348301057</v>
      </c>
      <c r="T1008" s="97">
        <f t="shared" ca="1" si="280"/>
        <v>262.36550772345873</v>
      </c>
      <c r="U1008" s="97">
        <f t="shared" ca="1" si="281"/>
        <v>314.00988684422907</v>
      </c>
      <c r="V1008" s="97">
        <f t="shared" ca="1" si="282"/>
        <v>374.39799065315015</v>
      </c>
      <c r="W1008" s="97">
        <f t="shared" ca="1" si="283"/>
        <v>444.90050026327623</v>
      </c>
      <c r="X1008" s="97">
        <f t="shared" ca="1" si="284"/>
        <v>1235.0439806308636</v>
      </c>
      <c r="Y1008" s="97">
        <f t="shared" ca="1" si="285"/>
        <v>7507.7283474439955</v>
      </c>
      <c r="Z1008" s="97">
        <f t="shared" ca="1" si="286"/>
        <v>6665.6846490284288</v>
      </c>
      <c r="AA1008" s="97">
        <f ca="1">Assumptions!D40*Y1008+(1-Assumptions!D40)*Z1008</f>
        <v>7128.8086831569908</v>
      </c>
      <c r="AB1008" s="97">
        <f t="shared" ca="1" si="287"/>
        <v>4735.7351333387924</v>
      </c>
      <c r="AC1008" s="97">
        <f t="shared" ca="1" si="288"/>
        <v>5970.7791139696565</v>
      </c>
      <c r="AD1008" s="97">
        <f ca="1">AC1008+Assumptions!D47-Assumptions!D48-Assumptions!D49</f>
        <v>7111.2791139696565</v>
      </c>
      <c r="AE1008" s="73">
        <f ca="1">AD1008/Assumptions!D46</f>
        <v>152.93073363375606</v>
      </c>
      <c r="AF1008" s="77">
        <f ca="1">AE1008/Assumptions!D45-1</f>
        <v>0.5171699765253579</v>
      </c>
    </row>
    <row r="1009" spans="2:32" x14ac:dyDescent="0.2">
      <c r="B1009" s="130">
        <v>998</v>
      </c>
      <c r="C1009" s="77">
        <f ca="1">MAX(Assumptions!F70,MIN(Assumptions!G70,NORMINV(RAND(),Assumptions!D70,Assumptions!E70)))</f>
        <v>0.16703841449512127</v>
      </c>
      <c r="D1009" s="77">
        <f ca="1">MAX(Assumptions!F71,MIN(Assumptions!G71,NORMINV(RAND(),Assumptions!D71,Assumptions!E71)))</f>
        <v>0.30367524181921934</v>
      </c>
      <c r="E1009" s="77">
        <f ca="1">MAX(Assumptions!F72,MIN(Assumptions!G72,NORMINV(RAND(),Assumptions!D72,Assumptions!E72)))</f>
        <v>9.0473186619852167E-2</v>
      </c>
      <c r="F1009" s="77">
        <f ca="1">MAX(Assumptions!F73,MIN(Assumptions!G73,NORMINV(RAND(),Assumptions!D73,Assumptions!E73)))</f>
        <v>3.203341456939339E-2</v>
      </c>
      <c r="G1009" s="101">
        <f ca="1">MAX(Assumptions!F74,MIN(Assumptions!G74,NORMINV(RAND(),Assumptions!D74,Assumptions!E74)))</f>
        <v>12.54898055459476</v>
      </c>
      <c r="H1009" s="77">
        <f ca="1">MAX(Assumptions!F75,MIN(Assumptions!G75,NORMINV(RAND(),Assumptions!D75,Assumptions!E75)))</f>
        <v>0.45813317477614096</v>
      </c>
      <c r="I1009" s="97">
        <f ca="1">'Historical Financials'!F7*(1+C1009)</f>
        <v>1210.9190588801378</v>
      </c>
      <c r="J1009" s="97">
        <f t="shared" ca="1" si="271"/>
        <v>1413.1890585574004</v>
      </c>
      <c r="K1009" s="97">
        <f t="shared" ca="1" si="272"/>
        <v>1649.2459182806817</v>
      </c>
      <c r="L1009" s="97">
        <f t="shared" ca="1" si="273"/>
        <v>1924.7333415828373</v>
      </c>
      <c r="M1009" s="97">
        <f t="shared" ca="1" si="274"/>
        <v>2246.2377472867311</v>
      </c>
      <c r="N1009" s="54">
        <f>Assumptions!E59</f>
        <v>0.25</v>
      </c>
      <c r="O1009" s="77">
        <f t="shared" ca="1" si="275"/>
        <v>0.26341881045480486</v>
      </c>
      <c r="P1009" s="77">
        <f t="shared" ca="1" si="276"/>
        <v>0.27683762090960967</v>
      </c>
      <c r="Q1009" s="77">
        <f t="shared" ca="1" si="277"/>
        <v>0.29025643136441448</v>
      </c>
      <c r="R1009" s="77">
        <f t="shared" ca="1" si="278"/>
        <v>0.30367524181921934</v>
      </c>
      <c r="S1009" s="97">
        <f t="shared" ca="1" si="279"/>
        <v>138.69054821042357</v>
      </c>
      <c r="T1009" s="97">
        <f t="shared" ca="1" si="280"/>
        <v>170.54492170435256</v>
      </c>
      <c r="U1009" s="97">
        <f t="shared" ca="1" si="281"/>
        <v>209.17138291995423</v>
      </c>
      <c r="V1009" s="97">
        <f t="shared" ca="1" si="282"/>
        <v>255.94353407387842</v>
      </c>
      <c r="W1009" s="97">
        <f t="shared" ca="1" si="283"/>
        <v>312.50491240226978</v>
      </c>
      <c r="X1009" s="97">
        <f t="shared" ca="1" si="284"/>
        <v>815.58084582723507</v>
      </c>
      <c r="Y1009" s="97">
        <f t="shared" ca="1" si="285"/>
        <v>5518.7674506627682</v>
      </c>
      <c r="Z1009" s="97">
        <f t="shared" ca="1" si="286"/>
        <v>8559.9958371660268</v>
      </c>
      <c r="AA1009" s="97">
        <f ca="1">Assumptions!D40*Y1009+(1-Assumptions!D40)*Z1009</f>
        <v>6887.3202245892344</v>
      </c>
      <c r="AB1009" s="97">
        <f t="shared" ca="1" si="287"/>
        <v>4466.5820827910111</v>
      </c>
      <c r="AC1009" s="97">
        <f t="shared" ca="1" si="288"/>
        <v>5282.162928618246</v>
      </c>
      <c r="AD1009" s="97">
        <f ca="1">AC1009+Assumptions!D47-Assumptions!D48-Assumptions!D49</f>
        <v>6422.662928618246</v>
      </c>
      <c r="AE1009" s="73">
        <f ca="1">AD1009/Assumptions!D46</f>
        <v>138.12178341114509</v>
      </c>
      <c r="AF1009" s="77">
        <f ca="1">AE1009/Assumptions!D45-1</f>
        <v>0.37025578780897916</v>
      </c>
    </row>
    <row r="1010" spans="2:32" x14ac:dyDescent="0.2">
      <c r="B1010" s="130">
        <v>999</v>
      </c>
      <c r="C1010" s="77">
        <f ca="1">MAX(Assumptions!F70,MIN(Assumptions!G70,NORMINV(RAND(),Assumptions!D70,Assumptions!E70)))</f>
        <v>0.15108718566077992</v>
      </c>
      <c r="D1010" s="77">
        <f ca="1">MAX(Assumptions!F71,MIN(Assumptions!G71,NORMINV(RAND(),Assumptions!D71,Assumptions!E71)))</f>
        <v>0.22613049057228166</v>
      </c>
      <c r="E1010" s="77">
        <f ca="1">MAX(Assumptions!F72,MIN(Assumptions!G72,NORMINV(RAND(),Assumptions!D72,Assumptions!E72)))</f>
        <v>0.11069725351283644</v>
      </c>
      <c r="F1010" s="77">
        <f ca="1">MAX(Assumptions!F73,MIN(Assumptions!G73,NORMINV(RAND(),Assumptions!D73,Assumptions!E73)))</f>
        <v>0.05</v>
      </c>
      <c r="G1010" s="101">
        <f ca="1">MAX(Assumptions!F74,MIN(Assumptions!G74,NORMINV(RAND(),Assumptions!D74,Assumptions!E74)))</f>
        <v>15.508903734855288</v>
      </c>
      <c r="H1010" s="77">
        <f ca="1">MAX(Assumptions!F75,MIN(Assumptions!G75,NORMINV(RAND(),Assumptions!D75,Assumptions!E75)))</f>
        <v>0.58531226107561063</v>
      </c>
      <c r="I1010" s="97">
        <f ca="1">'Historical Financials'!F7*(1+C1010)</f>
        <v>1194.3680638416251</v>
      </c>
      <c r="J1010" s="97">
        <f t="shared" ca="1" si="271"/>
        <v>1374.8217732505709</v>
      </c>
      <c r="K1010" s="97">
        <f t="shared" ca="1" si="272"/>
        <v>1582.5397257561624</v>
      </c>
      <c r="L1010" s="97">
        <f t="shared" ca="1" si="273"/>
        <v>1821.6411991170432</v>
      </c>
      <c r="M1010" s="97">
        <f t="shared" ca="1" si="274"/>
        <v>2096.8678411753654</v>
      </c>
      <c r="N1010" s="54">
        <f>Assumptions!E59</f>
        <v>0.25</v>
      </c>
      <c r="O1010" s="77">
        <f t="shared" ca="1" si="275"/>
        <v>0.24403262264307041</v>
      </c>
      <c r="P1010" s="77">
        <f t="shared" ca="1" si="276"/>
        <v>0.23806524528614081</v>
      </c>
      <c r="Q1010" s="77">
        <f t="shared" ca="1" si="277"/>
        <v>0.23209786792921125</v>
      </c>
      <c r="R1010" s="77">
        <f t="shared" ca="1" si="278"/>
        <v>0.22613049057228166</v>
      </c>
      <c r="S1010" s="97">
        <f t="shared" ca="1" si="279"/>
        <v>174.76956800091023</v>
      </c>
      <c r="T1010" s="97">
        <f t="shared" ca="1" si="280"/>
        <v>196.37306136746014</v>
      </c>
      <c r="U1010" s="97">
        <f t="shared" ca="1" si="281"/>
        <v>220.51505281704357</v>
      </c>
      <c r="V1010" s="97">
        <f t="shared" ca="1" si="282"/>
        <v>247.46946117405298</v>
      </c>
      <c r="W1010" s="97">
        <f t="shared" ca="1" si="283"/>
        <v>277.53502935851634</v>
      </c>
      <c r="X1010" s="97">
        <f t="shared" ca="1" si="284"/>
        <v>804.26124784358547</v>
      </c>
      <c r="Y1010" s="97">
        <f t="shared" ca="1" si="285"/>
        <v>4801.0702949650522</v>
      </c>
      <c r="Z1010" s="97">
        <f t="shared" ca="1" si="286"/>
        <v>7353.791026795936</v>
      </c>
      <c r="AA1010" s="97">
        <f ca="1">Assumptions!D40*Y1010+(1-Assumptions!D40)*Z1010</f>
        <v>5949.7946242889502</v>
      </c>
      <c r="AB1010" s="97">
        <f t="shared" ca="1" si="287"/>
        <v>3519.8445611226998</v>
      </c>
      <c r="AC1010" s="97">
        <f t="shared" ca="1" si="288"/>
        <v>4324.1058089662856</v>
      </c>
      <c r="AD1010" s="97">
        <f ca="1">AC1010+Assumptions!D47-Assumptions!D48-Assumptions!D49</f>
        <v>5464.6058089662856</v>
      </c>
      <c r="AE1010" s="73">
        <f ca="1">AD1010/Assumptions!D46</f>
        <v>117.51840449389861</v>
      </c>
      <c r="AF1010" s="77">
        <f ca="1">AE1010/Assumptions!D45-1</f>
        <v>0.16585718743947031</v>
      </c>
    </row>
    <row r="1011" spans="2:32" x14ac:dyDescent="0.2">
      <c r="B1011" s="130">
        <v>1000</v>
      </c>
      <c r="C1011" s="77">
        <f ca="1">MAX(Assumptions!F70,MIN(Assumptions!G70,NORMINV(RAND(),Assumptions!D70,Assumptions!E70)))</f>
        <v>0.11308588496114222</v>
      </c>
      <c r="D1011" s="77">
        <f ca="1">MAX(Assumptions!F71,MIN(Assumptions!G71,NORMINV(RAND(),Assumptions!D71,Assumptions!E71)))</f>
        <v>0.25236895901664591</v>
      </c>
      <c r="E1011" s="77">
        <f ca="1">MAX(Assumptions!F72,MIN(Assumptions!G72,NORMINV(RAND(),Assumptions!D72,Assumptions!E72)))</f>
        <v>9.2695690443460793E-2</v>
      </c>
      <c r="F1011" s="77">
        <f ca="1">MAX(Assumptions!F73,MIN(Assumptions!G73,NORMINV(RAND(),Assumptions!D73,Assumptions!E73)))</f>
        <v>3.3895339247852131E-2</v>
      </c>
      <c r="G1011" s="101">
        <f ca="1">MAX(Assumptions!F74,MIN(Assumptions!G74,NORMINV(RAND(),Assumptions!D74,Assumptions!E74)))</f>
        <v>12.952116787482769</v>
      </c>
      <c r="H1011" s="77">
        <f ca="1">MAX(Assumptions!F75,MIN(Assumptions!G75,NORMINV(RAND(),Assumptions!D75,Assumptions!E75)))</f>
        <v>0.5657483294911837</v>
      </c>
      <c r="I1011" s="97">
        <f ca="1">'Historical Financials'!F7*(1+C1011)</f>
        <v>1154.9379142356811</v>
      </c>
      <c r="J1011" s="97">
        <f t="shared" ca="1" si="271"/>
        <v>1285.5450903421988</v>
      </c>
      <c r="K1011" s="97">
        <f t="shared" ca="1" si="272"/>
        <v>1430.9220945409979</v>
      </c>
      <c r="L1011" s="97">
        <f t="shared" ca="1" si="273"/>
        <v>1592.739185912618</v>
      </c>
      <c r="M1011" s="97">
        <f t="shared" ca="1" si="274"/>
        <v>1772.8555062638357</v>
      </c>
      <c r="N1011" s="54">
        <f>Assumptions!E59</f>
        <v>0.25</v>
      </c>
      <c r="O1011" s="77">
        <f t="shared" ca="1" si="275"/>
        <v>0.25059223975416145</v>
      </c>
      <c r="P1011" s="77">
        <f t="shared" ca="1" si="276"/>
        <v>0.25118447950832296</v>
      </c>
      <c r="Q1011" s="77">
        <f t="shared" ca="1" si="277"/>
        <v>0.25177671926248446</v>
      </c>
      <c r="R1011" s="77">
        <f t="shared" ca="1" si="278"/>
        <v>0.25236895901664591</v>
      </c>
      <c r="S1011" s="97">
        <f t="shared" ca="1" si="279"/>
        <v>163.35104891121713</v>
      </c>
      <c r="T1011" s="97">
        <f t="shared" ca="1" si="280"/>
        <v>182.25447984118202</v>
      </c>
      <c r="U1011" s="97">
        <f t="shared" ca="1" si="281"/>
        <v>203.3443318096607</v>
      </c>
      <c r="V1011" s="97">
        <f t="shared" ca="1" si="282"/>
        <v>226.87336656813116</v>
      </c>
      <c r="W1011" s="97">
        <f t="shared" ca="1" si="283"/>
        <v>253.12355257596812</v>
      </c>
      <c r="X1011" s="97">
        <f t="shared" ca="1" si="284"/>
        <v>779.63384125511789</v>
      </c>
      <c r="Y1011" s="97">
        <f t="shared" ca="1" si="285"/>
        <v>4450.7091529360905</v>
      </c>
      <c r="Z1011" s="97">
        <f t="shared" ca="1" si="286"/>
        <v>5794.9544766222134</v>
      </c>
      <c r="AA1011" s="97">
        <f ca="1">Assumptions!D40*Y1011+(1-Assumptions!D40)*Z1011</f>
        <v>5055.6195485948465</v>
      </c>
      <c r="AB1011" s="97">
        <f t="shared" ca="1" si="287"/>
        <v>3245.4747398523318</v>
      </c>
      <c r="AC1011" s="97">
        <f t="shared" ca="1" si="288"/>
        <v>4025.1085811074499</v>
      </c>
      <c r="AD1011" s="97">
        <f ca="1">AC1011+Assumptions!D47-Assumptions!D48-Assumptions!D49</f>
        <v>5165.6085811074499</v>
      </c>
      <c r="AE1011" s="73">
        <f ca="1">AD1011/Assumptions!D46</f>
        <v>111.08835658295591</v>
      </c>
      <c r="AF1011" s="77">
        <f ca="1">AE1011/Assumptions!D45-1</f>
        <v>0.10206702959281655</v>
      </c>
    </row>
  </sheetData>
  <pageMargins left="0.75" right="0.75" top="1" bottom="1" header="0.5" footer="0.5"/>
  <pageSetup orientation="landscape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D7E96"/>
    <pageSetUpPr fitToPage="1"/>
  </sheetPr>
  <dimension ref="B2:Z34"/>
  <sheetViews>
    <sheetView showGridLines="0"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baseColWidth="10" defaultColWidth="8.85546875" defaultRowHeight="15" x14ac:dyDescent="0.2"/>
  <cols>
    <col min="1" max="1" width="2" customWidth="1"/>
    <col min="2" max="2" width="30.28515625" customWidth="1"/>
    <col min="3" max="3" width="12" customWidth="1"/>
    <col min="4" max="4" width="14.28515625" customWidth="1"/>
    <col min="5" max="5" width="19.7109375" customWidth="1"/>
    <col min="6" max="8" width="12" customWidth="1"/>
    <col min="9" max="9" width="14.28515625" customWidth="1"/>
    <col min="10" max="10" width="16.140625" customWidth="1"/>
    <col min="11" max="11" width="2" customWidth="1"/>
  </cols>
  <sheetData>
    <row r="2" spans="2:26" ht="21" customHeight="1" x14ac:dyDescent="0.2">
      <c r="B2" s="38" t="s">
        <v>268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2:26" ht="21" customHeight="1" x14ac:dyDescent="0.2">
      <c r="B3" s="66"/>
    </row>
    <row r="4" spans="2:26" ht="17" customHeight="1" thickBot="1" x14ac:dyDescent="0.25">
      <c r="B4" s="67" t="s">
        <v>269</v>
      </c>
      <c r="C4" s="87"/>
      <c r="D4" s="87"/>
      <c r="E4" s="87"/>
      <c r="F4" s="87"/>
      <c r="G4" s="87"/>
      <c r="H4" s="87"/>
      <c r="I4" s="87"/>
      <c r="J4" s="87"/>
    </row>
    <row r="5" spans="2:26" ht="16" customHeight="1" thickTop="1" x14ac:dyDescent="0.2">
      <c r="B5" s="69" t="s">
        <v>270</v>
      </c>
      <c r="C5" s="135" t="s">
        <v>271</v>
      </c>
      <c r="D5" s="70" t="s">
        <v>272</v>
      </c>
      <c r="E5" s="70" t="s">
        <v>273</v>
      </c>
      <c r="F5" s="70" t="s">
        <v>274</v>
      </c>
      <c r="G5" s="70" t="s">
        <v>275</v>
      </c>
      <c r="H5" s="70" t="s">
        <v>81</v>
      </c>
      <c r="I5" s="70" t="s">
        <v>276</v>
      </c>
      <c r="J5" s="70" t="s">
        <v>277</v>
      </c>
    </row>
    <row r="6" spans="2:26" x14ac:dyDescent="0.2">
      <c r="C6" s="136"/>
    </row>
    <row r="7" spans="2:26" x14ac:dyDescent="0.2">
      <c r="B7" s="72" t="s">
        <v>278</v>
      </c>
      <c r="C7" s="137" t="s">
        <v>279</v>
      </c>
      <c r="D7" s="55">
        <f>Assumptions!D50/1000</f>
        <v>4.6871999999999998</v>
      </c>
      <c r="E7" s="55">
        <f>Assumptions!D47/1000-Assumptions!D48/1000</f>
        <v>1.1405000000000001</v>
      </c>
      <c r="F7" s="138">
        <f t="shared" ref="F7:F12" si="0">D7-E7</f>
        <v>3.5466999999999995</v>
      </c>
      <c r="G7" s="101">
        <f>F7/('Historical Financials'!G7/1000)</f>
        <v>2.9340571341590533</v>
      </c>
      <c r="H7" s="101">
        <f>F7/('Historical Financials'!G30/1000)</f>
        <v>9.5571893620816084</v>
      </c>
      <c r="I7" s="77">
        <f>'Historical Financials'!G7/'Historical Financials'!F7-1</f>
        <v>0.16500000000000004</v>
      </c>
      <c r="J7" s="77">
        <f>'Historical Financials'!G30/'Historical Financials'!G7</f>
        <v>0.30699999999999988</v>
      </c>
    </row>
    <row r="8" spans="2:26" x14ac:dyDescent="0.2">
      <c r="B8" s="76" t="s">
        <v>280</v>
      </c>
      <c r="C8" s="137" t="s">
        <v>281</v>
      </c>
      <c r="D8" s="90">
        <v>0.09</v>
      </c>
      <c r="E8" s="90">
        <v>0</v>
      </c>
      <c r="F8" s="138">
        <f t="shared" si="0"/>
        <v>0.09</v>
      </c>
      <c r="G8" s="92">
        <v>0.2</v>
      </c>
      <c r="H8" s="92">
        <v>2.5</v>
      </c>
      <c r="I8" s="88">
        <v>-0.35799999999999998</v>
      </c>
      <c r="J8" s="88">
        <v>0.12</v>
      </c>
    </row>
    <row r="9" spans="2:26" x14ac:dyDescent="0.2">
      <c r="B9" s="76" t="s">
        <v>282</v>
      </c>
      <c r="C9" s="137" t="s">
        <v>283</v>
      </c>
      <c r="D9" s="90">
        <v>1</v>
      </c>
      <c r="E9" s="90">
        <v>0.73</v>
      </c>
      <c r="F9" s="138">
        <f t="shared" si="0"/>
        <v>0.27</v>
      </c>
      <c r="G9" s="92">
        <v>0.5</v>
      </c>
      <c r="H9" s="92">
        <v>4.5</v>
      </c>
      <c r="I9" s="88">
        <v>0.05</v>
      </c>
      <c r="J9" s="88">
        <v>0.15</v>
      </c>
    </row>
    <row r="10" spans="2:26" x14ac:dyDescent="0.2">
      <c r="B10" s="76" t="s">
        <v>284</v>
      </c>
      <c r="C10" s="137" t="s">
        <v>285</v>
      </c>
      <c r="D10" s="90">
        <v>0.75</v>
      </c>
      <c r="E10" s="90">
        <v>0.3</v>
      </c>
      <c r="F10" s="138">
        <f t="shared" si="0"/>
        <v>0.45</v>
      </c>
      <c r="G10" s="92">
        <v>0.6</v>
      </c>
      <c r="H10" s="92">
        <v>7</v>
      </c>
      <c r="I10" s="88">
        <v>0.03</v>
      </c>
      <c r="J10" s="88">
        <v>0.13</v>
      </c>
    </row>
    <row r="11" spans="2:26" x14ac:dyDescent="0.2">
      <c r="B11" s="76" t="s">
        <v>286</v>
      </c>
      <c r="C11" s="137" t="s">
        <v>287</v>
      </c>
      <c r="D11" s="90">
        <v>96.3</v>
      </c>
      <c r="E11" s="90">
        <v>8.9</v>
      </c>
      <c r="F11" s="138">
        <f t="shared" si="0"/>
        <v>87.399999999999991</v>
      </c>
      <c r="G11" s="92">
        <v>4.3</v>
      </c>
      <c r="H11" s="92">
        <v>27.3</v>
      </c>
      <c r="I11" s="88">
        <v>0.14000000000000001</v>
      </c>
      <c r="J11" s="88">
        <v>0.12</v>
      </c>
    </row>
    <row r="12" spans="2:26" x14ac:dyDescent="0.2">
      <c r="B12" s="76" t="s">
        <v>288</v>
      </c>
      <c r="C12" s="137" t="s">
        <v>289</v>
      </c>
      <c r="D12" s="90">
        <v>332</v>
      </c>
      <c r="E12" s="90">
        <v>-6</v>
      </c>
      <c r="F12" s="138">
        <f t="shared" si="0"/>
        <v>338</v>
      </c>
      <c r="G12" s="92">
        <v>7.3</v>
      </c>
      <c r="H12" s="92">
        <v>11.7</v>
      </c>
      <c r="I12" s="88">
        <v>0.16</v>
      </c>
      <c r="J12" s="88">
        <v>0.27</v>
      </c>
    </row>
    <row r="14" spans="2:26" ht="16" customHeight="1" thickBot="1" x14ac:dyDescent="0.25">
      <c r="B14" s="139" t="s">
        <v>290</v>
      </c>
      <c r="C14" s="139"/>
      <c r="D14" s="139"/>
      <c r="E14" s="139"/>
      <c r="F14" s="139"/>
      <c r="G14" s="139"/>
      <c r="H14" s="139"/>
      <c r="I14" s="139"/>
      <c r="J14" s="139"/>
    </row>
    <row r="15" spans="2:26" ht="16" customHeight="1" thickTop="1" x14ac:dyDescent="0.2">
      <c r="B15" s="76" t="s">
        <v>291</v>
      </c>
      <c r="D15" s="101">
        <f>_xlfn.PERCENTILE.INC($G$8:$G$12,0.25)</f>
        <v>0.5</v>
      </c>
      <c r="J15" s="39"/>
    </row>
    <row r="16" spans="2:26" x14ac:dyDescent="0.2">
      <c r="B16" s="76" t="s">
        <v>292</v>
      </c>
      <c r="D16" s="101">
        <f>MEDIAN($G$8:$G$12)</f>
        <v>0.6</v>
      </c>
      <c r="J16" s="39"/>
    </row>
    <row r="17" spans="2:10" x14ac:dyDescent="0.2">
      <c r="B17" s="76" t="s">
        <v>293</v>
      </c>
      <c r="D17" s="101">
        <f>_xlfn.PERCENTILE.INC($G$8:$G$12,0.75)</f>
        <v>4.3</v>
      </c>
      <c r="J17" s="39"/>
    </row>
    <row r="18" spans="2:10" x14ac:dyDescent="0.2">
      <c r="B18" s="76" t="s">
        <v>294</v>
      </c>
      <c r="D18" s="101">
        <f>_xlfn.PERCENTILE.INC($H$8:$H$12,0.25)</f>
        <v>4.5</v>
      </c>
      <c r="J18" s="39"/>
    </row>
    <row r="19" spans="2:10" x14ac:dyDescent="0.2">
      <c r="B19" s="76" t="s">
        <v>295</v>
      </c>
      <c r="D19" s="101">
        <f>MEDIAN($H$8:$H$12)</f>
        <v>7</v>
      </c>
      <c r="J19" s="39"/>
    </row>
    <row r="20" spans="2:10" x14ac:dyDescent="0.2">
      <c r="B20" s="76" t="s">
        <v>296</v>
      </c>
      <c r="C20" s="39"/>
      <c r="D20" s="101">
        <f>_xlfn.PERCENTILE.INC($H$8:$H$12,0.75)</f>
        <v>11.7</v>
      </c>
      <c r="E20" s="39"/>
      <c r="F20" s="39"/>
      <c r="G20" s="39"/>
      <c r="H20" s="39"/>
      <c r="I20" s="39"/>
      <c r="J20" s="39"/>
    </row>
    <row r="22" spans="2:10" ht="16" customHeight="1" thickBot="1" x14ac:dyDescent="0.25">
      <c r="B22" s="139" t="s">
        <v>297</v>
      </c>
      <c r="C22" s="139"/>
      <c r="D22" s="139"/>
      <c r="E22" s="139"/>
      <c r="F22" s="139"/>
      <c r="G22" s="139"/>
      <c r="H22" s="139"/>
      <c r="I22" s="139"/>
      <c r="J22" s="139"/>
    </row>
    <row r="23" spans="2:10" ht="16" customHeight="1" thickTop="1" x14ac:dyDescent="0.2">
      <c r="B23" s="108" t="s">
        <v>298</v>
      </c>
      <c r="D23" s="52">
        <f>'Historical Financials'!G7</f>
        <v>1208.8039999999999</v>
      </c>
      <c r="J23" s="39"/>
    </row>
    <row r="24" spans="2:10" x14ac:dyDescent="0.2">
      <c r="B24" s="108" t="s">
        <v>299</v>
      </c>
      <c r="D24" s="52">
        <f>'Historical Financials'!G30</f>
        <v>371.10282799999982</v>
      </c>
      <c r="J24" s="39"/>
    </row>
    <row r="25" spans="2:10" x14ac:dyDescent="0.2">
      <c r="B25" s="76" t="s">
        <v>300</v>
      </c>
      <c r="D25" s="52">
        <f>Assumptions!D47-Assumptions!D48-Assumptions!D49</f>
        <v>1140.5</v>
      </c>
      <c r="J25" s="39"/>
    </row>
    <row r="26" spans="2:10" x14ac:dyDescent="0.2">
      <c r="B26" s="76" t="s">
        <v>188</v>
      </c>
      <c r="D26" s="55">
        <f>Assumptions!D46</f>
        <v>46.5</v>
      </c>
      <c r="J26" s="39"/>
    </row>
    <row r="27" spans="2:10" x14ac:dyDescent="0.2">
      <c r="B27" s="140"/>
      <c r="J27" s="39"/>
    </row>
    <row r="28" spans="2:10" x14ac:dyDescent="0.2">
      <c r="B28" s="76" t="s">
        <v>301</v>
      </c>
      <c r="D28" s="73">
        <f>((D15*D23)+D25)/D26</f>
        <v>37.524774193548389</v>
      </c>
      <c r="J28" s="39"/>
    </row>
    <row r="29" spans="2:10" x14ac:dyDescent="0.2">
      <c r="B29" s="76" t="s">
        <v>302</v>
      </c>
      <c r="D29" s="73">
        <f>((D16*D23)+D25)/D26</f>
        <v>40.124352688172046</v>
      </c>
      <c r="J29" s="39"/>
    </row>
    <row r="30" spans="2:10" x14ac:dyDescent="0.2">
      <c r="B30" s="76" t="s">
        <v>303</v>
      </c>
      <c r="D30" s="73">
        <f>((D17*D23)+D25)/D26</f>
        <v>136.30875698924731</v>
      </c>
      <c r="J30" s="39"/>
    </row>
    <row r="31" spans="2:10" x14ac:dyDescent="0.2">
      <c r="B31" s="140"/>
      <c r="J31" s="39"/>
    </row>
    <row r="32" spans="2:10" x14ac:dyDescent="0.2">
      <c r="B32" s="76" t="s">
        <v>304</v>
      </c>
      <c r="D32" s="73">
        <f>((D18*D24)+D25)/D26</f>
        <v>60.440058623655901</v>
      </c>
      <c r="J32" s="39"/>
    </row>
    <row r="33" spans="2:10" x14ac:dyDescent="0.2">
      <c r="B33" s="76" t="s">
        <v>305</v>
      </c>
      <c r="D33" s="73">
        <f>((D19*D24)+D25)/D26</f>
        <v>80.391823569892438</v>
      </c>
      <c r="J33" s="39"/>
    </row>
    <row r="34" spans="2:10" x14ac:dyDescent="0.2">
      <c r="B34" s="76" t="s">
        <v>306</v>
      </c>
      <c r="C34" s="39"/>
      <c r="D34" s="73">
        <f>((D20*D24)+D25)/D26</f>
        <v>117.90114166881716</v>
      </c>
      <c r="E34" s="39"/>
      <c r="F34" s="39"/>
      <c r="G34" s="39"/>
      <c r="H34" s="39"/>
      <c r="I34" s="39"/>
      <c r="J34" s="39"/>
    </row>
  </sheetData>
  <printOptions horizontalCentered="1"/>
  <pageMargins left="0.25" right="0.25" top="0.375" bottom="0.375" header="0.125" footer="0.125"/>
  <pageSetup scale="88" orientation="landscape" horizontalDpi="0" verticalDpi="0"/>
</worksheet>
</file>

<file path=docMetadata/LabelInfo.xml><?xml version="1.0" encoding="utf-8"?>
<clbl:labelList xmlns:clbl="http://schemas.microsoft.com/office/2020/mipLabelMetadata">
  <clbl:label id="{170051ed-867f-4092-a6af-8a42e27b7e09}" enabled="1" method="Standard" siteId="{5217e0e7-539d-4563-b1bf-7c6dcf074f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Cover</vt:lpstr>
      <vt:lpstr>Executive Summary</vt:lpstr>
      <vt:lpstr>Valuation Summary</vt:lpstr>
      <vt:lpstr>Assumptions</vt:lpstr>
      <vt:lpstr>DCF Model</vt:lpstr>
      <vt:lpstr>Scenario Analysis</vt:lpstr>
      <vt:lpstr>Sensitivity Analysis</vt:lpstr>
      <vt:lpstr>Monte Carlo</vt:lpstr>
      <vt:lpstr>Comparable Companies</vt:lpstr>
      <vt:lpstr>Financial Ratios</vt:lpstr>
      <vt:lpstr>Quarterly Detail</vt:lpstr>
      <vt:lpstr>Historical Financials</vt:lpstr>
      <vt:lpstr>Review Notes</vt:lpstr>
      <vt:lpstr>Assumptions!Print_Area</vt:lpstr>
      <vt:lpstr>'Comparable Companies'!Print_Area</vt:lpstr>
      <vt:lpstr>Cover!Print_Area</vt:lpstr>
      <vt:lpstr>'DCF Model'!Print_Area</vt:lpstr>
      <vt:lpstr>'Executive Summary'!Print_Area</vt:lpstr>
      <vt:lpstr>'Financial Ratios'!Print_Area</vt:lpstr>
      <vt:lpstr>'Historical Financials'!Print_Area</vt:lpstr>
      <vt:lpstr>'Quarterly Detail'!Print_Area</vt:lpstr>
      <vt:lpstr>'Review Notes'!Print_Area</vt:lpstr>
      <vt:lpstr>'Scenario Analysis'!Print_Area</vt:lpstr>
      <vt:lpstr>'Sensitivity Analysis'!Print_Area</vt:lpstr>
      <vt:lpstr>'Valuation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Darrell Day</dc:creator>
  <cp:lastModifiedBy>Darrell Day</cp:lastModifiedBy>
  <cp:lastPrinted>2026-06-16T12:50:36Z</cp:lastPrinted>
  <dcterms:created xsi:type="dcterms:W3CDTF">2026-03-02T04:37:42Z</dcterms:created>
  <dcterms:modified xsi:type="dcterms:W3CDTF">2026-07-07T20:41:05Z</dcterms:modified>
</cp:coreProperties>
</file>